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RIIGIMAJADE üürilepingud/Kesk 12/Muudatus nr 1/"/>
    </mc:Choice>
  </mc:AlternateContent>
  <xr:revisionPtr revIDLastSave="885" documentId="8_{B16EF0D1-7A21-48EF-AF74-2402D751182D}" xr6:coauthVersionLast="47" xr6:coauthVersionMax="47" xr10:uidLastSave="{D21C1D56-A587-41D0-83D4-279403DC928A}"/>
  <bookViews>
    <workbookView xWindow="28680" yWindow="-120" windowWidth="29040" windowHeight="17640" activeTab="1" xr2:uid="{E9D054A2-7359-47A4-A81D-35CBD57F32A8}"/>
  </bookViews>
  <sheets>
    <sheet name="Lisa 6.1. Lisa 1 Parendustööd" sheetId="35" r:id="rId1"/>
    <sheet name="Lisa 6.1. Lisa 2 Sisustus" sheetId="36" r:id="rId2"/>
  </sheets>
  <definedNames>
    <definedName name="_30_Ülekantavad_vahendid">#REF!</definedName>
    <definedName name="Aadress" localSheetId="0">#REF!</definedName>
    <definedName name="Aadress" localSheetId="1">#REF!</definedName>
    <definedName name="Aadress">#REF!</definedName>
    <definedName name="aadress_asukoha_analüüs" localSheetId="1">#REF!</definedName>
    <definedName name="aadress_asukoha_analüüs">#REF!</definedName>
    <definedName name="aadress_asukohahinnang" localSheetId="1">#REF!</definedName>
    <definedName name="aadress_asukohahinnang">#REF!</definedName>
    <definedName name="aasta">#REF!</definedName>
    <definedName name="aeg">OFFSET(#REF!,0,#REF!,1,#REF!)</definedName>
    <definedName name="alge">OFFSET(#REF!,0,#REF!,1,#REF!)</definedName>
    <definedName name="Algus_veerg" localSheetId="1">#REF!</definedName>
    <definedName name="Algus_veerg">#REF!</definedName>
    <definedName name="ALL" localSheetId="0">#REF!</definedName>
    <definedName name="ALL" localSheetId="1">#REF!</definedName>
    <definedName name="ALL">#REF!</definedName>
    <definedName name="andmed" localSheetId="0">#REF!</definedName>
    <definedName name="andmed" localSheetId="1">#REF!</definedName>
    <definedName name="andmed">#REF!</definedName>
    <definedName name="andmed_kogemus" localSheetId="0">#REF!</definedName>
    <definedName name="andmed_kogemus" localSheetId="1">#REF!</definedName>
    <definedName name="andmed_kogemus">#REF!</definedName>
    <definedName name="andmed_ruumide_sobivus" localSheetId="0">#REF!</definedName>
    <definedName name="andmed_ruumide_sobivus" localSheetId="1">#REF!</definedName>
    <definedName name="andmed_ruumide_sobivus">#REF!</definedName>
    <definedName name="bilanss" localSheetId="1">#REF!</definedName>
    <definedName name="bilanss">#REF!</definedName>
    <definedName name="brutopind" localSheetId="0">#REF!</definedName>
    <definedName name="brutopind" localSheetId="1">#REF!</definedName>
    <definedName name="brutopind">#REF!</definedName>
    <definedName name="disk.määr" localSheetId="0">#REF!</definedName>
    <definedName name="disk.määr" localSheetId="1">#REF!</definedName>
    <definedName name="disk.määr">#REF!</definedName>
    <definedName name="eel_1">OFFSET(#REF!,1,0,1,#REF!)</definedName>
    <definedName name="eel_2">OFFSET(#REF!,30,0,1,#REF!)</definedName>
    <definedName name="eel_3">OFFSET(#REF!,60,0,1,#REF!)</definedName>
    <definedName name="eel_4">OFFSET(#REF!,88,0,1,#REF!)</definedName>
    <definedName name="eelarve">#REF!</definedName>
    <definedName name="eelarve_kokku" localSheetId="0">#REF!</definedName>
    <definedName name="eelarve_kokku" localSheetId="1">#REF!</definedName>
    <definedName name="eelarve_kokku">#REF!</definedName>
    <definedName name="erikülgsednurkterased" localSheetId="0">#REF!</definedName>
    <definedName name="erikülgsednurkterased" localSheetId="1">#REF!</definedName>
    <definedName name="erikülgsednurkterased">#REF!</definedName>
    <definedName name="erikülgsednurkterased140" localSheetId="0">#REF!</definedName>
    <definedName name="erikülgsednurkterased140" localSheetId="1">#REF!</definedName>
    <definedName name="erikülgsednurkterased140">#REF!</definedName>
    <definedName name="erikülgsednurkterased70" localSheetId="0">#REF!</definedName>
    <definedName name="erikülgsednurkterased70" localSheetId="1">#REF!</definedName>
    <definedName name="erikülgsednurkterased70">#REF!</definedName>
    <definedName name="Etapp" localSheetId="0">#REF!</definedName>
    <definedName name="Etapp">#REF!</definedName>
    <definedName name="fi">#REF!</definedName>
    <definedName name="fiboseinad">#REF!</definedName>
    <definedName name="haldur">#REF!</definedName>
    <definedName name="HEA">#REF!</definedName>
    <definedName name="HEB">#REF!</definedName>
    <definedName name="hind">#REF!</definedName>
    <definedName name="hinnang_asukoha_analüüs" localSheetId="0">#REF!</definedName>
    <definedName name="hinnang_asukoha_analüüs" localSheetId="1">#REF!</definedName>
    <definedName name="hinnang_asukoha_analüüs">#REF!</definedName>
    <definedName name="hüvitamine">#REF!</definedName>
    <definedName name="IPE" localSheetId="0">#REF!</definedName>
    <definedName name="IPE" localSheetId="1">#REF!</definedName>
    <definedName name="IPE">#REF!</definedName>
    <definedName name="Jum_osa">#REF!</definedName>
    <definedName name="karkass" localSheetId="0">#REF!</definedName>
    <definedName name="karkass" localSheetId="1">#REF!</definedName>
    <definedName name="karkass">#REF!</definedName>
    <definedName name="karkassilisa">#REF!</definedName>
    <definedName name="katus">#REF!</definedName>
    <definedName name="kehtiv_IRR" localSheetId="0">#REF!</definedName>
    <definedName name="kehtiv_IRR" localSheetId="1">#REF!</definedName>
    <definedName name="kehtiv_IRR">#REF!</definedName>
    <definedName name="kestvus">#REF!</definedName>
    <definedName name="kestvus2">#REF!</definedName>
    <definedName name="Kinnistu" localSheetId="1">#REF!</definedName>
    <definedName name="Kinnistu">#REF!</definedName>
    <definedName name="Kinnistud" localSheetId="1">#REF!</definedName>
    <definedName name="Kinnistud">#REF!</definedName>
    <definedName name="kipsilisa" localSheetId="0">#REF!</definedName>
    <definedName name="kipsilisa" localSheetId="1">#REF!</definedName>
    <definedName name="kipsilisa">#REF!</definedName>
    <definedName name="kipsvaheseinad" localSheetId="0">#REF!</definedName>
    <definedName name="kipsvaheseinad" localSheetId="1">#REF!</definedName>
    <definedName name="kipsvaheseinad">#REF!</definedName>
    <definedName name="kogu_eelarve_ületamine">#REF!</definedName>
    <definedName name="kood">#REF!</definedName>
    <definedName name="kor_1">OFFSET(#REF!,0,#REF!,1,#REF!)</definedName>
    <definedName name="kor_2">OFFSET(#REF!,0,#REF!,1,#REF!)</definedName>
    <definedName name="kor_3">OFFSET(#REF!,0,#REF!,1,#REF!)</definedName>
    <definedName name="kor_4">OFFSET(#REF!,0,#REF!,1,#REF!)</definedName>
    <definedName name="kor_5">OFFSET(#REF!,0,#REF!,1,#REF!)</definedName>
    <definedName name="kor_6">OFFSET(#REF!,0,#REF!,1,#REF!)</definedName>
    <definedName name="Kuupäev">#REF!</definedName>
    <definedName name="liik" localSheetId="1">#REF!</definedName>
    <definedName name="liik">#REF!</definedName>
    <definedName name="LISA" localSheetId="0">#REF!</definedName>
    <definedName name="LISA" localSheetId="1">#REF!</definedName>
    <definedName name="LISA">#REF!</definedName>
    <definedName name="lisakatuslagi" localSheetId="0">#REF!</definedName>
    <definedName name="lisakatuslagi" localSheetId="1">#REF!</definedName>
    <definedName name="lisakatuslagi">#REF!</definedName>
    <definedName name="ltasu" localSheetId="0">#REF!</definedName>
    <definedName name="ltasu" localSheetId="1">#REF!</definedName>
    <definedName name="ltasu">#REF!</definedName>
    <definedName name="Maksumus" localSheetId="0">#REF!</definedName>
    <definedName name="Maksumus" localSheetId="1">#REF!</definedName>
    <definedName name="Maksumus">#REF!</definedName>
    <definedName name="maksuvaba" localSheetId="0">#REF!</definedName>
    <definedName name="maksuvaba" localSheetId="1">#REF!</definedName>
    <definedName name="maksuvaba">#REF!</definedName>
    <definedName name="max.parkimiskoha_maksumus" localSheetId="0">#REF!</definedName>
    <definedName name="max.parkimiskoha_maksumus" localSheetId="1">#REF!</definedName>
    <definedName name="max.parkimiskoha_maksumus">#REF!</definedName>
    <definedName name="minist" localSheetId="1">#REF!</definedName>
    <definedName name="minist">#REF!</definedName>
    <definedName name="mullatööd" localSheetId="0">#REF!</definedName>
    <definedName name="mullatööd" localSheetId="1">#REF!</definedName>
    <definedName name="mullatööd">#REF!</definedName>
    <definedName name="nelikanttoru" localSheetId="0">#REF!</definedName>
    <definedName name="nelikanttoru" localSheetId="1">#REF!</definedName>
    <definedName name="nelikanttoru">#REF!</definedName>
    <definedName name="nelikanttoru150" localSheetId="0">#REF!</definedName>
    <definedName name="nelikanttoru150" localSheetId="1">#REF!</definedName>
    <definedName name="nelikanttoru150">#REF!</definedName>
    <definedName name="nelikanttoru30">#REF!</definedName>
    <definedName name="netopind">#REF!</definedName>
    <definedName name="Number">#REF!</definedName>
    <definedName name="objekt" localSheetId="0">#REF!</definedName>
    <definedName name="objekt" localSheetId="1">#REF!</definedName>
    <definedName name="objekt">#REF!</definedName>
    <definedName name="objekt_ruumide_sobivus" localSheetId="0">#REF!</definedName>
    <definedName name="objekt_ruumide_sobivus" localSheetId="1">#REF!</definedName>
    <definedName name="objekt_ruumide_sobivus">#REF!</definedName>
    <definedName name="objekti_aadress" localSheetId="0">#REF!</definedName>
    <definedName name="objekti_aadress" localSheetId="1">#REF!</definedName>
    <definedName name="objekti_aadress">#REF!</definedName>
    <definedName name="pakkujad_kogemus" localSheetId="0">#REF!</definedName>
    <definedName name="pakkujad_kogemus" localSheetId="1">#REF!</definedName>
    <definedName name="pakkujad_kogemus">#REF!</definedName>
    <definedName name="paneelsein" localSheetId="0">#REF!</definedName>
    <definedName name="paneelsein" localSheetId="1">#REF!</definedName>
    <definedName name="paneelsein">#REF!</definedName>
    <definedName name="paneelsein3" localSheetId="0">#REF!</definedName>
    <definedName name="paneelsein3" localSheetId="1">#REF!</definedName>
    <definedName name="paneelsein3">#REF!</definedName>
    <definedName name="pealkirjad" localSheetId="0">#REF!</definedName>
    <definedName name="pealkirjad" localSheetId="1">#REF!</definedName>
    <definedName name="pealkirjad">#REF!</definedName>
    <definedName name="pealkirjad_kogemus" localSheetId="0">#REF!</definedName>
    <definedName name="pealkirjad_kogemus" localSheetId="1">#REF!</definedName>
    <definedName name="pealkirjad_kogemus">#REF!</definedName>
    <definedName name="pealkirjad_ruumide_sobivus" localSheetId="0">#REF!</definedName>
    <definedName name="pealkirjad_ruumide_sobivus" localSheetId="1">#REF!</definedName>
    <definedName name="pealkirjad_ruumide_sobivus">#REF!</definedName>
    <definedName name="Periood" localSheetId="0">#REF!</definedName>
    <definedName name="Periood" localSheetId="1">#REF!</definedName>
    <definedName name="Periood">#REF!</definedName>
    <definedName name="piirkond">#REF!</definedName>
    <definedName name="plekkkatus" localSheetId="0">#REF!</definedName>
    <definedName name="plekkkatus" localSheetId="1">#REF!</definedName>
    <definedName name="plekkkatus">#REF!</definedName>
    <definedName name="plekksein" localSheetId="0">#REF!</definedName>
    <definedName name="plekksein" localSheetId="1">#REF!</definedName>
    <definedName name="plekksein">#REF!</definedName>
    <definedName name="pr_list">OFFSET(#REF!,0,0,#REF!-4,1)</definedName>
    <definedName name="pr_reg">OFFSET(#REF!,0,0,#REF!+1,1)</definedName>
    <definedName name="pro_1">OFFSET(#REF!,2,0,1,#REF!)</definedName>
    <definedName name="pro_2">OFFSET(#REF!,31,0,1,#REF!)</definedName>
    <definedName name="pro_3">OFFSET(#REF!,61,0,1,#REF!)</definedName>
    <definedName name="pro_4">OFFSET(#REF!,89,0,1,#REF!)</definedName>
    <definedName name="prognoos_ilma_meeskonna_ja_yldkuludeta" localSheetId="0">#REF!</definedName>
    <definedName name="prognoos_ilma_meeskonna_ja_yldkuludeta" localSheetId="1">#REF!</definedName>
    <definedName name="prognoos_ilma_meeskonna_ja_yldkuludeta">#REF!</definedName>
    <definedName name="prognoos_ilma_yldkuludeta" localSheetId="0">#REF!</definedName>
    <definedName name="prognoos_ilma_yldkuludeta">#REF!</definedName>
    <definedName name="prognoos_ilma_yldkuludeta_kokku_rahavoos" localSheetId="0">#REF!</definedName>
    <definedName name="prognoos_ilma_yldkuludeta_kokku_rahavoos">#REF!</definedName>
    <definedName name="prognoos_kokku" localSheetId="0">#REF!</definedName>
    <definedName name="prognoos_kokku">#REF!</definedName>
    <definedName name="prognoos_kokku_koos_sissevool" localSheetId="0">#REF!</definedName>
    <definedName name="prognoos_kokku_koos_sissevool">#REF!</definedName>
    <definedName name="prognoosi_muutmise_aeg" localSheetId="0">#REF!</definedName>
    <definedName name="prognoosi_muutmise_aeg" localSheetId="1">#REF!</definedName>
    <definedName name="prognoosi_muutmise_aeg">#REF!</definedName>
    <definedName name="prognoosi_periood" localSheetId="0">#REF!</definedName>
    <definedName name="prognoosi_periood" localSheetId="1">#REF!</definedName>
    <definedName name="prognoosi_periood">#REF!</definedName>
    <definedName name="projekti_nimi" localSheetId="0">#REF!</definedName>
    <definedName name="projekti_nimi" localSheetId="1">#REF!</definedName>
    <definedName name="projekti_nimi">#REF!</definedName>
    <definedName name="projekti_nr" localSheetId="0">#REF!</definedName>
    <definedName name="projekti_nr" localSheetId="1">#REF!</definedName>
    <definedName name="projekti_nr">#REF!</definedName>
    <definedName name="protsent" localSheetId="0">#REF!</definedName>
    <definedName name="protsent" localSheetId="1">#REF!</definedName>
    <definedName name="protsent">#REF!</definedName>
    <definedName name="punktid_asukohahinnang" localSheetId="0">#REF!</definedName>
    <definedName name="punktid_asukohahinnang" localSheetId="1">#REF!</definedName>
    <definedName name="punktid_asukohahinnang">#REF!</definedName>
    <definedName name="põrand" localSheetId="0">#REF!</definedName>
    <definedName name="põrand" localSheetId="1">#REF!</definedName>
    <definedName name="põrand">#REF!</definedName>
    <definedName name="Rahastusallikad">#REF!</definedName>
    <definedName name="Reserv" localSheetId="0">#REF!</definedName>
    <definedName name="Reserv">#REF!</definedName>
    <definedName name="ryytelkond">#REF!</definedName>
    <definedName name="sdfds">#REF!</definedName>
    <definedName name="seinad">#REF!</definedName>
    <definedName name="seintelisa">#REF!</definedName>
    <definedName name="siseviimistlus">#REF!</definedName>
    <definedName name="sissevool" localSheetId="0">#REF!</definedName>
    <definedName name="sissevool">#REF!</definedName>
    <definedName name="sisu">#REF!</definedName>
    <definedName name="SOTS">#REF!</definedName>
    <definedName name="suletud_netopind" localSheetId="0">#REF!</definedName>
    <definedName name="suletud_netopind" localSheetId="1">#REF!</definedName>
    <definedName name="suletud_netopind">#REF!</definedName>
    <definedName name="suurim_eelarverea_yletamine">#REF!</definedName>
    <definedName name="Tabel" localSheetId="0">#REF!</definedName>
    <definedName name="Tabel" localSheetId="1">#REF!</definedName>
    <definedName name="Tabel">#REF!</definedName>
    <definedName name="tala" localSheetId="0">#REF!</definedName>
    <definedName name="tala" localSheetId="1">#REF!</definedName>
    <definedName name="tala">#REF!</definedName>
    <definedName name="TASU" localSheetId="0">#REF!</definedName>
    <definedName name="TASU" localSheetId="1">#REF!</definedName>
    <definedName name="TASU">#REF!</definedName>
    <definedName name="teg">OFFSET(#REF!,0,#REF!,1,#REF!)</definedName>
    <definedName name="teg_1">OFFSET(#REF!,0,0,1,#REF!)</definedName>
    <definedName name="teg_2">OFFSET(#REF!,29,0,1,#REF!)</definedName>
    <definedName name="teg_3">OFFSET(#REF!,59,0,1,#REF!)</definedName>
    <definedName name="teg_4">OFFSET(#REF!,87,0,1,#REF!)</definedName>
    <definedName name="Tehnoloog">#REF!</definedName>
    <definedName name="Tellija">#REF!</definedName>
    <definedName name="tellisseinad" localSheetId="0">#REF!</definedName>
    <definedName name="tellisseinad" localSheetId="1">#REF!</definedName>
    <definedName name="tellisseinad">#REF!</definedName>
    <definedName name="terastalad" localSheetId="0">#REF!</definedName>
    <definedName name="terastalad" localSheetId="1">#REF!</definedName>
    <definedName name="terastalad">#REF!</definedName>
    <definedName name="Toode">#REF!</definedName>
    <definedName name="TRANS" localSheetId="0">#REF!</definedName>
    <definedName name="TRANS" localSheetId="1">#REF!</definedName>
    <definedName name="TRANS">#REF!</definedName>
    <definedName name="Uus" localSheetId="0">#REF!</definedName>
    <definedName name="Uus" localSheetId="1">#REF!</definedName>
    <definedName name="Uus">#REF!</definedName>
    <definedName name="v" localSheetId="0">#REF!</definedName>
    <definedName name="v" localSheetId="1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35" l="1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7" i="36"/>
  <c r="I151" i="36" l="1"/>
  <c r="P151" i="36"/>
  <c r="T158" i="36" l="1"/>
  <c r="R158" i="36"/>
  <c r="T155" i="36"/>
  <c r="R155" i="36"/>
  <c r="Z154" i="36"/>
  <c r="Y154" i="36"/>
  <c r="W154" i="36"/>
  <c r="V154" i="36"/>
  <c r="T154" i="36"/>
  <c r="R154" i="36"/>
  <c r="P154" i="36"/>
  <c r="N154" i="36"/>
  <c r="I154" i="36"/>
  <c r="H154" i="36"/>
  <c r="T153" i="36"/>
  <c r="R153" i="36"/>
  <c r="T152" i="36"/>
  <c r="R152" i="36"/>
  <c r="W151" i="36"/>
  <c r="Z151" i="36" s="1"/>
  <c r="V151" i="36"/>
  <c r="Y151" i="36"/>
  <c r="N151" i="36"/>
  <c r="D151" i="36"/>
  <c r="L151" i="36" s="1"/>
  <c r="W150" i="36"/>
  <c r="Z150" i="36" s="1"/>
  <c r="V150" i="36"/>
  <c r="P150" i="36"/>
  <c r="Y150" i="36" s="1"/>
  <c r="N150" i="36"/>
  <c r="I150" i="36"/>
  <c r="D150" i="36"/>
  <c r="L150" i="36" s="1"/>
  <c r="W149" i="36"/>
  <c r="Z149" i="36" s="1"/>
  <c r="V149" i="36"/>
  <c r="P149" i="36"/>
  <c r="Y149" i="36" s="1"/>
  <c r="N149" i="36"/>
  <c r="L149" i="36"/>
  <c r="H149" i="36"/>
  <c r="I149" i="36"/>
  <c r="D149" i="36"/>
  <c r="W148" i="36"/>
  <c r="Z148" i="36" s="1"/>
  <c r="V148" i="36"/>
  <c r="P148" i="36"/>
  <c r="Y148" i="36" s="1"/>
  <c r="N148" i="36"/>
  <c r="I148" i="36"/>
  <c r="D148" i="36"/>
  <c r="L148" i="36" s="1"/>
  <c r="W147" i="36"/>
  <c r="Z147" i="36" s="1"/>
  <c r="V147" i="36"/>
  <c r="Y147" i="36" s="1"/>
  <c r="I147" i="36"/>
  <c r="D147" i="36"/>
  <c r="L147" i="36" s="1"/>
  <c r="Z146" i="36"/>
  <c r="W146" i="36"/>
  <c r="V146" i="36"/>
  <c r="Y146" i="36" s="1"/>
  <c r="I146" i="36"/>
  <c r="D146" i="36"/>
  <c r="L146" i="36" s="1"/>
  <c r="Z145" i="36"/>
  <c r="Y145" i="36"/>
  <c r="W145" i="36"/>
  <c r="V145" i="36"/>
  <c r="P145" i="36"/>
  <c r="N145" i="36"/>
  <c r="L145" i="36"/>
  <c r="I145" i="36"/>
  <c r="D145" i="36"/>
  <c r="H145" i="36" s="1"/>
  <c r="W144" i="36"/>
  <c r="Z144" i="36" s="1"/>
  <c r="V144" i="36"/>
  <c r="P144" i="36"/>
  <c r="Y144" i="36" s="1"/>
  <c r="N144" i="36"/>
  <c r="L144" i="36"/>
  <c r="I144" i="36"/>
  <c r="D144" i="36"/>
  <c r="H144" i="36" s="1"/>
  <c r="Z143" i="36"/>
  <c r="Y143" i="36"/>
  <c r="W143" i="36"/>
  <c r="V143" i="36"/>
  <c r="P143" i="36"/>
  <c r="N143" i="36"/>
  <c r="I143" i="36"/>
  <c r="D143" i="36"/>
  <c r="Z142" i="36"/>
  <c r="W142" i="36"/>
  <c r="V142" i="36"/>
  <c r="P142" i="36"/>
  <c r="Y142" i="36" s="1"/>
  <c r="N142" i="36"/>
  <c r="L142" i="36"/>
  <c r="I142" i="36"/>
  <c r="D142" i="36"/>
  <c r="H142" i="36" s="1"/>
  <c r="W141" i="36"/>
  <c r="Z141" i="36" s="1"/>
  <c r="V141" i="36"/>
  <c r="P141" i="36"/>
  <c r="Y141" i="36" s="1"/>
  <c r="N141" i="36"/>
  <c r="I141" i="36"/>
  <c r="D141" i="36"/>
  <c r="L141" i="36" s="1"/>
  <c r="Z140" i="36"/>
  <c r="W140" i="36"/>
  <c r="V140" i="36"/>
  <c r="P140" i="36"/>
  <c r="Y140" i="36" s="1"/>
  <c r="N140" i="36"/>
  <c r="I140" i="36"/>
  <c r="D140" i="36"/>
  <c r="W139" i="36"/>
  <c r="Z139" i="36" s="1"/>
  <c r="V139" i="36"/>
  <c r="P139" i="36"/>
  <c r="Y139" i="36" s="1"/>
  <c r="N139" i="36"/>
  <c r="H139" i="36"/>
  <c r="I139" i="36"/>
  <c r="D139" i="36"/>
  <c r="L139" i="36" s="1"/>
  <c r="W138" i="36"/>
  <c r="Z138" i="36" s="1"/>
  <c r="V138" i="36"/>
  <c r="P138" i="36"/>
  <c r="N138" i="36"/>
  <c r="I138" i="36"/>
  <c r="D138" i="36"/>
  <c r="L138" i="36" s="1"/>
  <c r="W137" i="36"/>
  <c r="Z137" i="36" s="1"/>
  <c r="V137" i="36"/>
  <c r="Y137" i="36" s="1"/>
  <c r="P137" i="36"/>
  <c r="N137" i="36"/>
  <c r="L137" i="36"/>
  <c r="H137" i="36"/>
  <c r="I137" i="36"/>
  <c r="D137" i="36"/>
  <c r="W136" i="36"/>
  <c r="Z136" i="36" s="1"/>
  <c r="V136" i="36"/>
  <c r="P136" i="36"/>
  <c r="Y136" i="36" s="1"/>
  <c r="N136" i="36"/>
  <c r="I136" i="36"/>
  <c r="D136" i="36"/>
  <c r="L136" i="36" s="1"/>
  <c r="W135" i="36"/>
  <c r="Z135" i="36" s="1"/>
  <c r="V135" i="36"/>
  <c r="Y135" i="36" s="1"/>
  <c r="P135" i="36"/>
  <c r="N135" i="36"/>
  <c r="L135" i="36"/>
  <c r="H135" i="36"/>
  <c r="I135" i="36"/>
  <c r="D135" i="36"/>
  <c r="W134" i="36"/>
  <c r="Z134" i="36" s="1"/>
  <c r="V134" i="36"/>
  <c r="P134" i="36"/>
  <c r="Y134" i="36" s="1"/>
  <c r="N134" i="36"/>
  <c r="L134" i="36"/>
  <c r="I134" i="36"/>
  <c r="H134" i="36"/>
  <c r="D134" i="36"/>
  <c r="W133" i="36"/>
  <c r="Z133" i="36" s="1"/>
  <c r="V133" i="36"/>
  <c r="Y133" i="36" s="1"/>
  <c r="P133" i="36"/>
  <c r="N133" i="36"/>
  <c r="I133" i="36"/>
  <c r="D133" i="36"/>
  <c r="L133" i="36" s="1"/>
  <c r="Y132" i="36"/>
  <c r="W132" i="36"/>
  <c r="Z132" i="36" s="1"/>
  <c r="V132" i="36"/>
  <c r="P132" i="36"/>
  <c r="N132" i="36"/>
  <c r="L132" i="36"/>
  <c r="I132" i="36"/>
  <c r="H132" i="36"/>
  <c r="D132" i="36"/>
  <c r="Z131" i="36"/>
  <c r="W131" i="36"/>
  <c r="V131" i="36"/>
  <c r="P131" i="36"/>
  <c r="Y131" i="36" s="1"/>
  <c r="N131" i="36"/>
  <c r="L131" i="36"/>
  <c r="I131" i="36"/>
  <c r="D131" i="36"/>
  <c r="H131" i="36" s="1"/>
  <c r="Y130" i="36"/>
  <c r="W130" i="36"/>
  <c r="Z130" i="36" s="1"/>
  <c r="V130" i="36"/>
  <c r="P130" i="36"/>
  <c r="N130" i="36"/>
  <c r="I130" i="36"/>
  <c r="D130" i="36"/>
  <c r="L130" i="36" s="1"/>
  <c r="Z129" i="36"/>
  <c r="Y129" i="36"/>
  <c r="W129" i="36"/>
  <c r="V129" i="36"/>
  <c r="P129" i="36"/>
  <c r="N129" i="36"/>
  <c r="L129" i="36"/>
  <c r="I129" i="36"/>
  <c r="D129" i="36"/>
  <c r="H129" i="36" s="1"/>
  <c r="W128" i="36"/>
  <c r="Z128" i="36" s="1"/>
  <c r="V128" i="36"/>
  <c r="P128" i="36"/>
  <c r="Y128" i="36" s="1"/>
  <c r="N128" i="36"/>
  <c r="L128" i="36"/>
  <c r="I128" i="36"/>
  <c r="D128" i="36"/>
  <c r="H128" i="36" s="1"/>
  <c r="Z127" i="36"/>
  <c r="Y127" i="36"/>
  <c r="W127" i="36"/>
  <c r="V127" i="36"/>
  <c r="P127" i="36"/>
  <c r="N127" i="36"/>
  <c r="I127" i="36"/>
  <c r="D127" i="36"/>
  <c r="Z126" i="36"/>
  <c r="W126" i="36"/>
  <c r="V126" i="36"/>
  <c r="P126" i="36"/>
  <c r="Y126" i="36" s="1"/>
  <c r="N126" i="36"/>
  <c r="L126" i="36"/>
  <c r="I126" i="36"/>
  <c r="D126" i="36"/>
  <c r="H126" i="36" s="1"/>
  <c r="W125" i="36"/>
  <c r="Z125" i="36" s="1"/>
  <c r="V125" i="36"/>
  <c r="P125" i="36"/>
  <c r="Y125" i="36" s="1"/>
  <c r="N125" i="36"/>
  <c r="I125" i="36"/>
  <c r="D125" i="36"/>
  <c r="L125" i="36" s="1"/>
  <c r="Z124" i="36"/>
  <c r="W124" i="36"/>
  <c r="V124" i="36"/>
  <c r="P124" i="36"/>
  <c r="Y124" i="36" s="1"/>
  <c r="N124" i="36"/>
  <c r="I124" i="36"/>
  <c r="D124" i="36"/>
  <c r="W123" i="36"/>
  <c r="Z123" i="36" s="1"/>
  <c r="V123" i="36"/>
  <c r="P123" i="36"/>
  <c r="Y123" i="36" s="1"/>
  <c r="N123" i="36"/>
  <c r="L123" i="36"/>
  <c r="H123" i="36"/>
  <c r="I123" i="36"/>
  <c r="D123" i="36"/>
  <c r="W122" i="36"/>
  <c r="Z122" i="36" s="1"/>
  <c r="V122" i="36"/>
  <c r="P122" i="36"/>
  <c r="Y122" i="36" s="1"/>
  <c r="N122" i="36"/>
  <c r="I122" i="36"/>
  <c r="D122" i="36"/>
  <c r="L122" i="36" s="1"/>
  <c r="Z121" i="36"/>
  <c r="W121" i="36"/>
  <c r="V121" i="36"/>
  <c r="Y121" i="36" s="1"/>
  <c r="P121" i="36"/>
  <c r="N121" i="36"/>
  <c r="L121" i="36"/>
  <c r="H121" i="36"/>
  <c r="I121" i="36"/>
  <c r="D121" i="36"/>
  <c r="W120" i="36"/>
  <c r="Z120" i="36" s="1"/>
  <c r="V120" i="36"/>
  <c r="P120" i="36"/>
  <c r="Y120" i="36" s="1"/>
  <c r="N120" i="36"/>
  <c r="L120" i="36"/>
  <c r="I120" i="36"/>
  <c r="D120" i="36"/>
  <c r="W119" i="36"/>
  <c r="Z119" i="36" s="1"/>
  <c r="V119" i="36"/>
  <c r="P119" i="36"/>
  <c r="Y119" i="36" s="1"/>
  <c r="N119" i="36"/>
  <c r="I119" i="36"/>
  <c r="D119" i="36"/>
  <c r="L119" i="36" s="1"/>
  <c r="Z118" i="36"/>
  <c r="Y118" i="36"/>
  <c r="W118" i="36"/>
  <c r="V118" i="36"/>
  <c r="P118" i="36"/>
  <c r="N118" i="36"/>
  <c r="L118" i="36"/>
  <c r="H118" i="36"/>
  <c r="I118" i="36"/>
  <c r="D118" i="36"/>
  <c r="W117" i="36"/>
  <c r="Z117" i="36" s="1"/>
  <c r="V117" i="36"/>
  <c r="P117" i="36"/>
  <c r="Y117" i="36" s="1"/>
  <c r="N117" i="36"/>
  <c r="I117" i="36"/>
  <c r="D117" i="36"/>
  <c r="L117" i="36" s="1"/>
  <c r="W116" i="36"/>
  <c r="Z116" i="36" s="1"/>
  <c r="V116" i="36"/>
  <c r="Y116" i="36" s="1"/>
  <c r="P116" i="36"/>
  <c r="N116" i="36"/>
  <c r="L116" i="36"/>
  <c r="H116" i="36"/>
  <c r="I116" i="36"/>
  <c r="D116" i="36"/>
  <c r="Z115" i="36"/>
  <c r="W115" i="36"/>
  <c r="V115" i="36"/>
  <c r="P115" i="36"/>
  <c r="Y115" i="36" s="1"/>
  <c r="N115" i="36"/>
  <c r="L115" i="36"/>
  <c r="I115" i="36"/>
  <c r="H115" i="36"/>
  <c r="D115" i="36"/>
  <c r="W114" i="36"/>
  <c r="Z114" i="36" s="1"/>
  <c r="V114" i="36"/>
  <c r="Y114" i="36" s="1"/>
  <c r="P114" i="36"/>
  <c r="N114" i="36"/>
  <c r="I114" i="36"/>
  <c r="D114" i="36"/>
  <c r="L114" i="36" s="1"/>
  <c r="Y113" i="36"/>
  <c r="W113" i="36"/>
  <c r="Z113" i="36" s="1"/>
  <c r="V113" i="36"/>
  <c r="P113" i="36"/>
  <c r="N113" i="36"/>
  <c r="L113" i="36"/>
  <c r="I113" i="36"/>
  <c r="H113" i="36"/>
  <c r="D113" i="36"/>
  <c r="Z112" i="36"/>
  <c r="W112" i="36"/>
  <c r="V112" i="36"/>
  <c r="P112" i="36"/>
  <c r="Y112" i="36" s="1"/>
  <c r="N112" i="36"/>
  <c r="L112" i="36"/>
  <c r="I112" i="36"/>
  <c r="D112" i="36"/>
  <c r="H112" i="36" s="1"/>
  <c r="Y111" i="36"/>
  <c r="W111" i="36"/>
  <c r="Z111" i="36" s="1"/>
  <c r="V111" i="36"/>
  <c r="P111" i="36"/>
  <c r="N111" i="36"/>
  <c r="I111" i="36"/>
  <c r="D111" i="36"/>
  <c r="L111" i="36" s="1"/>
  <c r="Z110" i="36"/>
  <c r="Y110" i="36"/>
  <c r="W110" i="36"/>
  <c r="V110" i="36"/>
  <c r="P110" i="36"/>
  <c r="N110" i="36"/>
  <c r="L110" i="36"/>
  <c r="I110" i="36"/>
  <c r="H110" i="36"/>
  <c r="D110" i="36"/>
  <c r="W109" i="36"/>
  <c r="Z109" i="36" s="1"/>
  <c r="V109" i="36"/>
  <c r="P109" i="36"/>
  <c r="Y109" i="36" s="1"/>
  <c r="N109" i="36"/>
  <c r="L109" i="36"/>
  <c r="I109" i="36"/>
  <c r="D109" i="36"/>
  <c r="H109" i="36" s="1"/>
  <c r="Z108" i="36"/>
  <c r="Y108" i="36"/>
  <c r="W108" i="36"/>
  <c r="V108" i="36"/>
  <c r="P108" i="36"/>
  <c r="N108" i="36"/>
  <c r="I108" i="36"/>
  <c r="D108" i="36"/>
  <c r="Z107" i="36"/>
  <c r="W107" i="36"/>
  <c r="V107" i="36"/>
  <c r="P107" i="36"/>
  <c r="Y107" i="36" s="1"/>
  <c r="N107" i="36"/>
  <c r="L107" i="36"/>
  <c r="I107" i="36"/>
  <c r="H107" i="36"/>
  <c r="D107" i="36"/>
  <c r="W106" i="36"/>
  <c r="Z106" i="36" s="1"/>
  <c r="V106" i="36"/>
  <c r="P106" i="36"/>
  <c r="Y106" i="36" s="1"/>
  <c r="N106" i="36"/>
  <c r="I106" i="36"/>
  <c r="D106" i="36"/>
  <c r="L106" i="36" s="1"/>
  <c r="Z105" i="36"/>
  <c r="Y105" i="36"/>
  <c r="W105" i="36"/>
  <c r="V105" i="36"/>
  <c r="P105" i="36"/>
  <c r="N105" i="36"/>
  <c r="I105" i="36"/>
  <c r="D105" i="36"/>
  <c r="W104" i="36"/>
  <c r="Z104" i="36" s="1"/>
  <c r="V104" i="36"/>
  <c r="P104" i="36"/>
  <c r="Y104" i="36" s="1"/>
  <c r="N104" i="36"/>
  <c r="L104" i="36"/>
  <c r="I104" i="36"/>
  <c r="H104" i="36"/>
  <c r="D104" i="36"/>
  <c r="W103" i="36"/>
  <c r="Z103" i="36" s="1"/>
  <c r="V103" i="36"/>
  <c r="P103" i="36"/>
  <c r="N103" i="36"/>
  <c r="I103" i="36"/>
  <c r="D103" i="36"/>
  <c r="L103" i="36" s="1"/>
  <c r="Z102" i="36"/>
  <c r="Y102" i="36"/>
  <c r="W102" i="36"/>
  <c r="V102" i="36"/>
  <c r="P102" i="36"/>
  <c r="N102" i="36"/>
  <c r="L102" i="36"/>
  <c r="H102" i="36"/>
  <c r="I102" i="36"/>
  <c r="D102" i="36"/>
  <c r="W101" i="36"/>
  <c r="Z101" i="36" s="1"/>
  <c r="V101" i="36"/>
  <c r="P101" i="36"/>
  <c r="Y101" i="36" s="1"/>
  <c r="N101" i="36"/>
  <c r="I101" i="36"/>
  <c r="D101" i="36"/>
  <c r="L101" i="36" s="1"/>
  <c r="W100" i="36"/>
  <c r="Z100" i="36" s="1"/>
  <c r="V100" i="36"/>
  <c r="Y100" i="36" s="1"/>
  <c r="P100" i="36"/>
  <c r="N100" i="36"/>
  <c r="L100" i="36"/>
  <c r="H100" i="36"/>
  <c r="I100" i="36"/>
  <c r="D100" i="36"/>
  <c r="Z99" i="36"/>
  <c r="W99" i="36"/>
  <c r="V99" i="36"/>
  <c r="P99" i="36"/>
  <c r="Y99" i="36" s="1"/>
  <c r="N99" i="36"/>
  <c r="L99" i="36"/>
  <c r="I99" i="36"/>
  <c r="H99" i="36"/>
  <c r="D99" i="36"/>
  <c r="W98" i="36"/>
  <c r="Z98" i="36" s="1"/>
  <c r="V98" i="36"/>
  <c r="Y98" i="36" s="1"/>
  <c r="P98" i="36"/>
  <c r="N98" i="36"/>
  <c r="I98" i="36"/>
  <c r="D98" i="36"/>
  <c r="L98" i="36" s="1"/>
  <c r="Y97" i="36"/>
  <c r="W97" i="36"/>
  <c r="Z97" i="36" s="1"/>
  <c r="V97" i="36"/>
  <c r="P97" i="36"/>
  <c r="N97" i="36"/>
  <c r="L97" i="36"/>
  <c r="I97" i="36"/>
  <c r="H97" i="36"/>
  <c r="D97" i="36"/>
  <c r="Z96" i="36"/>
  <c r="W96" i="36"/>
  <c r="V96" i="36"/>
  <c r="P96" i="36"/>
  <c r="Y96" i="36" s="1"/>
  <c r="N96" i="36"/>
  <c r="L96" i="36"/>
  <c r="I96" i="36"/>
  <c r="D96" i="36"/>
  <c r="H96" i="36" s="1"/>
  <c r="Y95" i="36"/>
  <c r="W95" i="36"/>
  <c r="Z95" i="36" s="1"/>
  <c r="V95" i="36"/>
  <c r="P95" i="36"/>
  <c r="N95" i="36"/>
  <c r="I95" i="36"/>
  <c r="D95" i="36"/>
  <c r="L95" i="36" s="1"/>
  <c r="Z94" i="36"/>
  <c r="Y94" i="36"/>
  <c r="W94" i="36"/>
  <c r="V94" i="36"/>
  <c r="P94" i="36"/>
  <c r="N94" i="36"/>
  <c r="L94" i="36"/>
  <c r="I94" i="36"/>
  <c r="H94" i="36"/>
  <c r="D94" i="36"/>
  <c r="W93" i="36"/>
  <c r="Z93" i="36" s="1"/>
  <c r="V93" i="36"/>
  <c r="P93" i="36"/>
  <c r="Y93" i="36" s="1"/>
  <c r="N93" i="36"/>
  <c r="L93" i="36"/>
  <c r="I93" i="36"/>
  <c r="D93" i="36"/>
  <c r="H93" i="36" s="1"/>
  <c r="Z92" i="36"/>
  <c r="Y92" i="36"/>
  <c r="W92" i="36"/>
  <c r="V92" i="36"/>
  <c r="P92" i="36"/>
  <c r="N92" i="36"/>
  <c r="I92" i="36"/>
  <c r="D92" i="36"/>
  <c r="Z91" i="36"/>
  <c r="W91" i="36"/>
  <c r="V91" i="36"/>
  <c r="P91" i="36"/>
  <c r="Y91" i="36" s="1"/>
  <c r="I91" i="36"/>
  <c r="D91" i="36"/>
  <c r="Z90" i="36"/>
  <c r="Y90" i="36"/>
  <c r="W90" i="36"/>
  <c r="V90" i="36"/>
  <c r="I90" i="36"/>
  <c r="D90" i="36"/>
  <c r="W89" i="36"/>
  <c r="Z89" i="36" s="1"/>
  <c r="V89" i="36"/>
  <c r="Y89" i="36" s="1"/>
  <c r="L89" i="36"/>
  <c r="I89" i="36"/>
  <c r="H89" i="36"/>
  <c r="D89" i="36"/>
  <c r="W88" i="36"/>
  <c r="Z88" i="36" s="1"/>
  <c r="V88" i="36"/>
  <c r="P88" i="36"/>
  <c r="Y88" i="36" s="1"/>
  <c r="N88" i="36"/>
  <c r="L88" i="36"/>
  <c r="I88" i="36"/>
  <c r="D88" i="36"/>
  <c r="H88" i="36" s="1"/>
  <c r="Z87" i="36"/>
  <c r="Y87" i="36"/>
  <c r="W87" i="36"/>
  <c r="V87" i="36"/>
  <c r="P87" i="36"/>
  <c r="N87" i="36"/>
  <c r="I87" i="36"/>
  <c r="D87" i="36"/>
  <c r="Z86" i="36"/>
  <c r="W86" i="36"/>
  <c r="V86" i="36"/>
  <c r="P86" i="36"/>
  <c r="Y86" i="36" s="1"/>
  <c r="N86" i="36"/>
  <c r="L86" i="36"/>
  <c r="I86" i="36"/>
  <c r="H86" i="36"/>
  <c r="D86" i="36"/>
  <c r="W85" i="36"/>
  <c r="Z85" i="36" s="1"/>
  <c r="V85" i="36"/>
  <c r="P85" i="36"/>
  <c r="Y85" i="36" s="1"/>
  <c r="N85" i="36"/>
  <c r="I85" i="36"/>
  <c r="D85" i="36"/>
  <c r="L85" i="36" s="1"/>
  <c r="Z84" i="36"/>
  <c r="Y84" i="36"/>
  <c r="W84" i="36"/>
  <c r="V84" i="36"/>
  <c r="P84" i="36"/>
  <c r="N84" i="36"/>
  <c r="H84" i="36"/>
  <c r="I84" i="36"/>
  <c r="D84" i="36"/>
  <c r="L84" i="36" s="1"/>
  <c r="W83" i="36"/>
  <c r="Z83" i="36" s="1"/>
  <c r="V83" i="36"/>
  <c r="P83" i="36"/>
  <c r="Y83" i="36" s="1"/>
  <c r="N83" i="36"/>
  <c r="L83" i="36"/>
  <c r="I83" i="36"/>
  <c r="H83" i="36"/>
  <c r="D83" i="36"/>
  <c r="W82" i="36"/>
  <c r="Z82" i="36" s="1"/>
  <c r="V82" i="36"/>
  <c r="P82" i="36"/>
  <c r="Y82" i="36" s="1"/>
  <c r="N82" i="36"/>
  <c r="I82" i="36"/>
  <c r="D82" i="36"/>
  <c r="L82" i="36" s="1"/>
  <c r="Z81" i="36"/>
  <c r="Y81" i="36"/>
  <c r="W81" i="36"/>
  <c r="V81" i="36"/>
  <c r="P81" i="36"/>
  <c r="N81" i="36"/>
  <c r="L81" i="36"/>
  <c r="H81" i="36"/>
  <c r="I81" i="36"/>
  <c r="D81" i="36"/>
  <c r="W80" i="36"/>
  <c r="Z80" i="36" s="1"/>
  <c r="V80" i="36"/>
  <c r="P80" i="36"/>
  <c r="Y80" i="36" s="1"/>
  <c r="N80" i="36"/>
  <c r="I80" i="36"/>
  <c r="H80" i="36"/>
  <c r="W79" i="36"/>
  <c r="Z79" i="36" s="1"/>
  <c r="V79" i="36"/>
  <c r="P79" i="36"/>
  <c r="Y79" i="36" s="1"/>
  <c r="N79" i="36"/>
  <c r="H79" i="36"/>
  <c r="I79" i="36"/>
  <c r="Y78" i="36"/>
  <c r="W78" i="36"/>
  <c r="Z78" i="36" s="1"/>
  <c r="V78" i="36"/>
  <c r="P78" i="36"/>
  <c r="N78" i="36"/>
  <c r="H78" i="36"/>
  <c r="I78" i="36"/>
  <c r="W77" i="36"/>
  <c r="Z77" i="36" s="1"/>
  <c r="V77" i="36"/>
  <c r="Y77" i="36" s="1"/>
  <c r="P77" i="36"/>
  <c r="N77" i="36"/>
  <c r="H77" i="36"/>
  <c r="I77" i="36"/>
  <c r="Z76" i="36"/>
  <c r="Y76" i="36"/>
  <c r="W76" i="36"/>
  <c r="V76" i="36"/>
  <c r="P76" i="36"/>
  <c r="N76" i="36"/>
  <c r="H76" i="36"/>
  <c r="I76" i="36"/>
  <c r="D76" i="36"/>
  <c r="L76" i="36" s="1"/>
  <c r="W75" i="36"/>
  <c r="Z75" i="36" s="1"/>
  <c r="V75" i="36"/>
  <c r="P75" i="36"/>
  <c r="Y75" i="36" s="1"/>
  <c r="N75" i="36"/>
  <c r="L75" i="36"/>
  <c r="I75" i="36"/>
  <c r="H75" i="36"/>
  <c r="D75" i="36"/>
  <c r="W74" i="36"/>
  <c r="Z74" i="36" s="1"/>
  <c r="V74" i="36"/>
  <c r="P74" i="36"/>
  <c r="Y74" i="36" s="1"/>
  <c r="N74" i="36"/>
  <c r="I74" i="36"/>
  <c r="D74" i="36"/>
  <c r="L74" i="36" s="1"/>
  <c r="Z73" i="36"/>
  <c r="Y73" i="36"/>
  <c r="W73" i="36"/>
  <c r="V73" i="36"/>
  <c r="P73" i="36"/>
  <c r="N73" i="36"/>
  <c r="L73" i="36"/>
  <c r="H73" i="36"/>
  <c r="I73" i="36"/>
  <c r="D73" i="36"/>
  <c r="W72" i="36"/>
  <c r="Z72" i="36" s="1"/>
  <c r="V72" i="36"/>
  <c r="P72" i="36"/>
  <c r="Y72" i="36" s="1"/>
  <c r="N72" i="36"/>
  <c r="I72" i="36"/>
  <c r="D72" i="36"/>
  <c r="L72" i="36" s="1"/>
  <c r="W71" i="36"/>
  <c r="Z71" i="36" s="1"/>
  <c r="V71" i="36"/>
  <c r="Y71" i="36" s="1"/>
  <c r="P71" i="36"/>
  <c r="N71" i="36"/>
  <c r="L71" i="36"/>
  <c r="H71" i="36"/>
  <c r="I71" i="36"/>
  <c r="D71" i="36"/>
  <c r="Z70" i="36"/>
  <c r="W70" i="36"/>
  <c r="V70" i="36"/>
  <c r="P70" i="36"/>
  <c r="Y70" i="36" s="1"/>
  <c r="N70" i="36"/>
  <c r="L70" i="36"/>
  <c r="I70" i="36"/>
  <c r="H70" i="36"/>
  <c r="D70" i="36"/>
  <c r="W69" i="36"/>
  <c r="Z69" i="36" s="1"/>
  <c r="V69" i="36"/>
  <c r="Y69" i="36" s="1"/>
  <c r="P69" i="36"/>
  <c r="N69" i="36"/>
  <c r="I69" i="36"/>
  <c r="D69" i="36"/>
  <c r="L69" i="36" s="1"/>
  <c r="Y68" i="36"/>
  <c r="W68" i="36"/>
  <c r="Z68" i="36" s="1"/>
  <c r="V68" i="36"/>
  <c r="P68" i="36"/>
  <c r="N68" i="36"/>
  <c r="L68" i="36"/>
  <c r="I68" i="36"/>
  <c r="H68" i="36"/>
  <c r="D68" i="36"/>
  <c r="Z67" i="36"/>
  <c r="W67" i="36"/>
  <c r="V67" i="36"/>
  <c r="P67" i="36"/>
  <c r="Y67" i="36" s="1"/>
  <c r="N67" i="36"/>
  <c r="I67" i="36"/>
  <c r="H67" i="36"/>
  <c r="W66" i="36"/>
  <c r="Z66" i="36" s="1"/>
  <c r="V66" i="36"/>
  <c r="P66" i="36"/>
  <c r="Y66" i="36" s="1"/>
  <c r="N66" i="36"/>
  <c r="I66" i="36"/>
  <c r="D66" i="36"/>
  <c r="L66" i="36" s="1"/>
  <c r="Y65" i="36"/>
  <c r="W65" i="36"/>
  <c r="Z65" i="36" s="1"/>
  <c r="V65" i="36"/>
  <c r="P65" i="36"/>
  <c r="N65" i="36"/>
  <c r="L65" i="36"/>
  <c r="H65" i="36"/>
  <c r="I65" i="36"/>
  <c r="D65" i="36"/>
  <c r="Z64" i="36"/>
  <c r="W64" i="36"/>
  <c r="V64" i="36"/>
  <c r="P64" i="36"/>
  <c r="Y64" i="36" s="1"/>
  <c r="N64" i="36"/>
  <c r="L64" i="36"/>
  <c r="I64" i="36"/>
  <c r="H64" i="36"/>
  <c r="D64" i="36"/>
  <c r="W63" i="36"/>
  <c r="Z63" i="36" s="1"/>
  <c r="V63" i="36"/>
  <c r="Y63" i="36" s="1"/>
  <c r="P63" i="36"/>
  <c r="N63" i="36"/>
  <c r="I63" i="36"/>
  <c r="D63" i="36"/>
  <c r="L63" i="36" s="1"/>
  <c r="Z62" i="36"/>
  <c r="Y62" i="36"/>
  <c r="W62" i="36"/>
  <c r="V62" i="36"/>
  <c r="P62" i="36"/>
  <c r="N62" i="36"/>
  <c r="L62" i="36"/>
  <c r="I62" i="36"/>
  <c r="H62" i="36"/>
  <c r="D62" i="36"/>
  <c r="Z61" i="36"/>
  <c r="W61" i="36"/>
  <c r="V61" i="36"/>
  <c r="P61" i="36"/>
  <c r="Y61" i="36" s="1"/>
  <c r="N61" i="36"/>
  <c r="L61" i="36"/>
  <c r="I61" i="36"/>
  <c r="D61" i="36"/>
  <c r="H61" i="36" s="1"/>
  <c r="Y60" i="36"/>
  <c r="W60" i="36"/>
  <c r="Z60" i="36" s="1"/>
  <c r="V60" i="36"/>
  <c r="P60" i="36"/>
  <c r="N60" i="36"/>
  <c r="I60" i="36"/>
  <c r="D60" i="36"/>
  <c r="Z59" i="36"/>
  <c r="Y59" i="36"/>
  <c r="W59" i="36"/>
  <c r="V59" i="36"/>
  <c r="P59" i="36"/>
  <c r="N59" i="36"/>
  <c r="L59" i="36"/>
  <c r="I59" i="36"/>
  <c r="H59" i="36"/>
  <c r="D59" i="36"/>
  <c r="W58" i="36"/>
  <c r="Z58" i="36" s="1"/>
  <c r="V58" i="36"/>
  <c r="P58" i="36"/>
  <c r="Y58" i="36" s="1"/>
  <c r="N58" i="36"/>
  <c r="L58" i="36"/>
  <c r="I58" i="36"/>
  <c r="D58" i="36"/>
  <c r="H58" i="36" s="1"/>
  <c r="Z57" i="36"/>
  <c r="Y57" i="36"/>
  <c r="W57" i="36"/>
  <c r="V57" i="36"/>
  <c r="P57" i="36"/>
  <c r="N57" i="36"/>
  <c r="I57" i="36"/>
  <c r="D57" i="36"/>
  <c r="Z56" i="36"/>
  <c r="W56" i="36"/>
  <c r="V56" i="36"/>
  <c r="P56" i="36"/>
  <c r="Y56" i="36" s="1"/>
  <c r="N56" i="36"/>
  <c r="L56" i="36"/>
  <c r="I56" i="36"/>
  <c r="H56" i="36"/>
  <c r="D56" i="36"/>
  <c r="W55" i="36"/>
  <c r="Z55" i="36" s="1"/>
  <c r="V55" i="36"/>
  <c r="P55" i="36"/>
  <c r="N55" i="36"/>
  <c r="I55" i="36"/>
  <c r="D55" i="36"/>
  <c r="L55" i="36" s="1"/>
  <c r="Z54" i="36"/>
  <c r="Y54" i="36"/>
  <c r="W54" i="36"/>
  <c r="V54" i="36"/>
  <c r="P54" i="36"/>
  <c r="N54" i="36"/>
  <c r="I54" i="36"/>
  <c r="D54" i="36"/>
  <c r="L54" i="36" s="1"/>
  <c r="W53" i="36"/>
  <c r="Z53" i="36" s="1"/>
  <c r="V53" i="36"/>
  <c r="P53" i="36"/>
  <c r="Y53" i="36" s="1"/>
  <c r="N53" i="36"/>
  <c r="L53" i="36"/>
  <c r="I53" i="36"/>
  <c r="H53" i="36"/>
  <c r="D53" i="36"/>
  <c r="W52" i="36"/>
  <c r="Z52" i="36" s="1"/>
  <c r="V52" i="36"/>
  <c r="P52" i="36"/>
  <c r="N52" i="36"/>
  <c r="I52" i="36"/>
  <c r="D52" i="36"/>
  <c r="L52" i="36" s="1"/>
  <c r="Z51" i="36"/>
  <c r="Y51" i="36"/>
  <c r="W51" i="36"/>
  <c r="V51" i="36"/>
  <c r="P51" i="36"/>
  <c r="N51" i="36"/>
  <c r="L51" i="36"/>
  <c r="H51" i="36"/>
  <c r="I51" i="36"/>
  <c r="D51" i="36"/>
  <c r="W50" i="36"/>
  <c r="Z50" i="36" s="1"/>
  <c r="V50" i="36"/>
  <c r="P50" i="36"/>
  <c r="Y50" i="36" s="1"/>
  <c r="N50" i="36"/>
  <c r="I50" i="36"/>
  <c r="D50" i="36"/>
  <c r="L50" i="36" s="1"/>
  <c r="W49" i="36"/>
  <c r="Z49" i="36" s="1"/>
  <c r="V49" i="36"/>
  <c r="Y49" i="36" s="1"/>
  <c r="P49" i="36"/>
  <c r="N49" i="36"/>
  <c r="L49" i="36"/>
  <c r="H49" i="36"/>
  <c r="I49" i="36"/>
  <c r="D49" i="36"/>
  <c r="Z48" i="36"/>
  <c r="W48" i="36"/>
  <c r="V48" i="36"/>
  <c r="P48" i="36"/>
  <c r="Y48" i="36" s="1"/>
  <c r="N48" i="36"/>
  <c r="L48" i="36"/>
  <c r="I48" i="36"/>
  <c r="H48" i="36"/>
  <c r="D48" i="36"/>
  <c r="W47" i="36"/>
  <c r="Z47" i="36" s="1"/>
  <c r="V47" i="36"/>
  <c r="Y47" i="36" s="1"/>
  <c r="P47" i="36"/>
  <c r="N47" i="36"/>
  <c r="I47" i="36"/>
  <c r="D47" i="36"/>
  <c r="L47" i="36" s="1"/>
  <c r="Z46" i="36"/>
  <c r="Y46" i="36"/>
  <c r="W46" i="36"/>
  <c r="V46" i="36"/>
  <c r="P46" i="36"/>
  <c r="N46" i="36"/>
  <c r="L46" i="36"/>
  <c r="I46" i="36"/>
  <c r="H46" i="36"/>
  <c r="D46" i="36"/>
  <c r="Z45" i="36"/>
  <c r="W45" i="36"/>
  <c r="V45" i="36"/>
  <c r="P45" i="36"/>
  <c r="Y45" i="36" s="1"/>
  <c r="N45" i="36"/>
  <c r="L45" i="36"/>
  <c r="I45" i="36"/>
  <c r="D45" i="36"/>
  <c r="H45" i="36" s="1"/>
  <c r="Y44" i="36"/>
  <c r="W44" i="36"/>
  <c r="Z44" i="36" s="1"/>
  <c r="V44" i="36"/>
  <c r="P44" i="36"/>
  <c r="N44" i="36"/>
  <c r="I44" i="36"/>
  <c r="D44" i="36"/>
  <c r="Z43" i="36"/>
  <c r="Y43" i="36"/>
  <c r="W43" i="36"/>
  <c r="V43" i="36"/>
  <c r="P43" i="36"/>
  <c r="N43" i="36"/>
  <c r="L43" i="36"/>
  <c r="I43" i="36"/>
  <c r="H43" i="36"/>
  <c r="D43" i="36"/>
  <c r="W42" i="36"/>
  <c r="Z42" i="36" s="1"/>
  <c r="V42" i="36"/>
  <c r="P42" i="36"/>
  <c r="Y42" i="36" s="1"/>
  <c r="N42" i="36"/>
  <c r="L42" i="36"/>
  <c r="I42" i="36"/>
  <c r="D42" i="36"/>
  <c r="H42" i="36" s="1"/>
  <c r="Z41" i="36"/>
  <c r="Y41" i="36"/>
  <c r="W41" i="36"/>
  <c r="V41" i="36"/>
  <c r="P41" i="36"/>
  <c r="N41" i="36"/>
  <c r="I41" i="36"/>
  <c r="D41" i="36"/>
  <c r="Z40" i="36"/>
  <c r="W40" i="36"/>
  <c r="V40" i="36"/>
  <c r="P40" i="36"/>
  <c r="Y40" i="36" s="1"/>
  <c r="N40" i="36"/>
  <c r="L40" i="36"/>
  <c r="I40" i="36"/>
  <c r="H40" i="36"/>
  <c r="D40" i="36"/>
  <c r="W39" i="36"/>
  <c r="Z39" i="36" s="1"/>
  <c r="V39" i="36"/>
  <c r="P39" i="36"/>
  <c r="N39" i="36"/>
  <c r="I39" i="36"/>
  <c r="D39" i="36"/>
  <c r="L39" i="36" s="1"/>
  <c r="Z38" i="36"/>
  <c r="Y38" i="36"/>
  <c r="W38" i="36"/>
  <c r="V38" i="36"/>
  <c r="P38" i="36"/>
  <c r="N38" i="36"/>
  <c r="I38" i="36"/>
  <c r="D38" i="36"/>
  <c r="L38" i="36" s="1"/>
  <c r="W37" i="36"/>
  <c r="Z37" i="36" s="1"/>
  <c r="V37" i="36"/>
  <c r="P37" i="36"/>
  <c r="Y37" i="36" s="1"/>
  <c r="N37" i="36"/>
  <c r="L37" i="36"/>
  <c r="I37" i="36"/>
  <c r="H37" i="36"/>
  <c r="D37" i="36"/>
  <c r="W36" i="36"/>
  <c r="Z36" i="36" s="1"/>
  <c r="V36" i="36"/>
  <c r="P36" i="36"/>
  <c r="N36" i="36"/>
  <c r="I36" i="36"/>
  <c r="D36" i="36"/>
  <c r="L36" i="36" s="1"/>
  <c r="Z35" i="36"/>
  <c r="Y35" i="36"/>
  <c r="W35" i="36"/>
  <c r="V35" i="36"/>
  <c r="P35" i="36"/>
  <c r="N35" i="36"/>
  <c r="L35" i="36"/>
  <c r="I35" i="36"/>
  <c r="H35" i="36"/>
  <c r="D35" i="36"/>
  <c r="W34" i="36"/>
  <c r="Z34" i="36" s="1"/>
  <c r="V34" i="36"/>
  <c r="P34" i="36"/>
  <c r="Y34" i="36" s="1"/>
  <c r="N34" i="36"/>
  <c r="I34" i="36"/>
  <c r="D34" i="36"/>
  <c r="L34" i="36" s="1"/>
  <c r="Y33" i="36"/>
  <c r="W33" i="36"/>
  <c r="Z33" i="36" s="1"/>
  <c r="V33" i="36"/>
  <c r="P33" i="36"/>
  <c r="N33" i="36"/>
  <c r="L33" i="36"/>
  <c r="H33" i="36"/>
  <c r="I33" i="36"/>
  <c r="D33" i="36"/>
  <c r="Z32" i="36"/>
  <c r="W32" i="36"/>
  <c r="V32" i="36"/>
  <c r="P32" i="36"/>
  <c r="Y32" i="36" s="1"/>
  <c r="N32" i="36"/>
  <c r="L32" i="36"/>
  <c r="I32" i="36"/>
  <c r="H32" i="36"/>
  <c r="D32" i="36"/>
  <c r="W31" i="36"/>
  <c r="Z31" i="36" s="1"/>
  <c r="V31" i="36"/>
  <c r="Y31" i="36" s="1"/>
  <c r="P31" i="36"/>
  <c r="N31" i="36"/>
  <c r="I31" i="36"/>
  <c r="D31" i="36"/>
  <c r="L31" i="36" s="1"/>
  <c r="Z30" i="36"/>
  <c r="Y30" i="36"/>
  <c r="W30" i="36"/>
  <c r="V30" i="36"/>
  <c r="P30" i="36"/>
  <c r="N30" i="36"/>
  <c r="L30" i="36"/>
  <c r="I30" i="36"/>
  <c r="H30" i="36"/>
  <c r="D30" i="36"/>
  <c r="Z29" i="36"/>
  <c r="W29" i="36"/>
  <c r="V29" i="36"/>
  <c r="P29" i="36"/>
  <c r="Y29" i="36" s="1"/>
  <c r="N29" i="36"/>
  <c r="L29" i="36"/>
  <c r="I29" i="36"/>
  <c r="D29" i="36"/>
  <c r="H29" i="36" s="1"/>
  <c r="Y28" i="36"/>
  <c r="W28" i="36"/>
  <c r="Z28" i="36" s="1"/>
  <c r="V28" i="36"/>
  <c r="P28" i="36"/>
  <c r="N28" i="36"/>
  <c r="I28" i="36"/>
  <c r="D28" i="36"/>
  <c r="Z27" i="36"/>
  <c r="Y27" i="36"/>
  <c r="W27" i="36"/>
  <c r="V27" i="36"/>
  <c r="P27" i="36"/>
  <c r="N27" i="36"/>
  <c r="L27" i="36"/>
  <c r="I27" i="36"/>
  <c r="H27" i="36"/>
  <c r="D27" i="36"/>
  <c r="W26" i="36"/>
  <c r="Z26" i="36" s="1"/>
  <c r="V26" i="36"/>
  <c r="P26" i="36"/>
  <c r="Y26" i="36" s="1"/>
  <c r="N26" i="36"/>
  <c r="I26" i="36"/>
  <c r="H26" i="36"/>
  <c r="W25" i="36"/>
  <c r="Z25" i="36" s="1"/>
  <c r="V25" i="36"/>
  <c r="Y25" i="36" s="1"/>
  <c r="P25" i="36"/>
  <c r="N25" i="36"/>
  <c r="I25" i="36"/>
  <c r="D25" i="36"/>
  <c r="L25" i="36" s="1"/>
  <c r="Y24" i="36"/>
  <c r="W24" i="36"/>
  <c r="Z24" i="36" s="1"/>
  <c r="V24" i="36"/>
  <c r="P24" i="36"/>
  <c r="N24" i="36"/>
  <c r="L24" i="36"/>
  <c r="I24" i="36"/>
  <c r="H24" i="36"/>
  <c r="D24" i="36"/>
  <c r="Z23" i="36"/>
  <c r="W23" i="36"/>
  <c r="V23" i="36"/>
  <c r="P23" i="36"/>
  <c r="Y23" i="36" s="1"/>
  <c r="N23" i="36"/>
  <c r="L23" i="36"/>
  <c r="I23" i="36"/>
  <c r="D23" i="36"/>
  <c r="H23" i="36" s="1"/>
  <c r="Y22" i="36"/>
  <c r="W22" i="36"/>
  <c r="Z22" i="36" s="1"/>
  <c r="V22" i="36"/>
  <c r="P22" i="36"/>
  <c r="N22" i="36"/>
  <c r="I22" i="36"/>
  <c r="D22" i="36"/>
  <c r="Z21" i="36"/>
  <c r="Y21" i="36"/>
  <c r="W21" i="36"/>
  <c r="V21" i="36"/>
  <c r="P21" i="36"/>
  <c r="N21" i="36"/>
  <c r="I21" i="36"/>
  <c r="H21" i="36"/>
  <c r="Z20" i="36"/>
  <c r="W20" i="36"/>
  <c r="V20" i="36"/>
  <c r="P20" i="36"/>
  <c r="Y20" i="36" s="1"/>
  <c r="N20" i="36"/>
  <c r="L20" i="36"/>
  <c r="I20" i="36"/>
  <c r="H20" i="36"/>
  <c r="D20" i="36"/>
  <c r="W19" i="36"/>
  <c r="Z19" i="36" s="1"/>
  <c r="V19" i="36"/>
  <c r="Y19" i="36" s="1"/>
  <c r="P19" i="36"/>
  <c r="N19" i="36"/>
  <c r="I19" i="36"/>
  <c r="D19" i="36"/>
  <c r="L19" i="36" s="1"/>
  <c r="Z18" i="36"/>
  <c r="Y18" i="36"/>
  <c r="W18" i="36"/>
  <c r="V18" i="36"/>
  <c r="P18" i="36"/>
  <c r="N18" i="36"/>
  <c r="L18" i="36"/>
  <c r="I18" i="36"/>
  <c r="H18" i="36"/>
  <c r="D18" i="36"/>
  <c r="Z17" i="36"/>
  <c r="W17" i="36"/>
  <c r="V17" i="36"/>
  <c r="P17" i="36"/>
  <c r="Y17" i="36" s="1"/>
  <c r="N17" i="36"/>
  <c r="L17" i="36"/>
  <c r="I17" i="36"/>
  <c r="D17" i="36"/>
  <c r="H17" i="36" s="1"/>
  <c r="Y16" i="36"/>
  <c r="W16" i="36"/>
  <c r="Z16" i="36" s="1"/>
  <c r="V16" i="36"/>
  <c r="P16" i="36"/>
  <c r="N16" i="36"/>
  <c r="I16" i="36"/>
  <c r="D16" i="36"/>
  <c r="Z15" i="36"/>
  <c r="Y15" i="36"/>
  <c r="W15" i="36"/>
  <c r="V15" i="36"/>
  <c r="P15" i="36"/>
  <c r="N15" i="36"/>
  <c r="L15" i="36"/>
  <c r="I15" i="36"/>
  <c r="H15" i="36"/>
  <c r="D15" i="36"/>
  <c r="W14" i="36"/>
  <c r="Z14" i="36" s="1"/>
  <c r="V14" i="36"/>
  <c r="P14" i="36"/>
  <c r="Y14" i="36" s="1"/>
  <c r="N14" i="36"/>
  <c r="L14" i="36"/>
  <c r="I14" i="36"/>
  <c r="D14" i="36"/>
  <c r="H14" i="36" s="1"/>
  <c r="Z13" i="36"/>
  <c r="Y13" i="36"/>
  <c r="W13" i="36"/>
  <c r="V13" i="36"/>
  <c r="P13" i="36"/>
  <c r="N13" i="36"/>
  <c r="I13" i="36"/>
  <c r="D13" i="36"/>
  <c r="Z12" i="36"/>
  <c r="W12" i="36"/>
  <c r="V12" i="36"/>
  <c r="P12" i="36"/>
  <c r="Y12" i="36" s="1"/>
  <c r="N12" i="36"/>
  <c r="L12" i="36"/>
  <c r="I12" i="36"/>
  <c r="H12" i="36"/>
  <c r="D12" i="36"/>
  <c r="W11" i="36"/>
  <c r="Z11" i="36" s="1"/>
  <c r="V11" i="36"/>
  <c r="P11" i="36"/>
  <c r="Y11" i="36" s="1"/>
  <c r="N11" i="36"/>
  <c r="I11" i="36"/>
  <c r="D11" i="36"/>
  <c r="L11" i="36" s="1"/>
  <c r="W10" i="36"/>
  <c r="Z10" i="36" s="1"/>
  <c r="V10" i="36"/>
  <c r="P10" i="36"/>
  <c r="N10" i="36"/>
  <c r="I10" i="36"/>
  <c r="D10" i="36"/>
  <c r="L10" i="36" s="1"/>
  <c r="W9" i="36"/>
  <c r="Z9" i="36" s="1"/>
  <c r="V9" i="36"/>
  <c r="Y9" i="36" s="1"/>
  <c r="P9" i="36"/>
  <c r="N9" i="36"/>
  <c r="H9" i="36"/>
  <c r="I9" i="36"/>
  <c r="D9" i="36"/>
  <c r="L9" i="36" s="1"/>
  <c r="Y8" i="36"/>
  <c r="W8" i="36"/>
  <c r="Z8" i="36" s="1"/>
  <c r="V8" i="36"/>
  <c r="P8" i="36"/>
  <c r="N8" i="36"/>
  <c r="I8" i="36"/>
  <c r="H8" i="36"/>
  <c r="D8" i="36"/>
  <c r="L8" i="36" s="1"/>
  <c r="Z7" i="36"/>
  <c r="Y7" i="36"/>
  <c r="W7" i="36"/>
  <c r="V7" i="36"/>
  <c r="P7" i="36"/>
  <c r="M7" i="36"/>
  <c r="N7" i="36" s="1"/>
  <c r="I7" i="36"/>
  <c r="E103" i="35"/>
  <c r="D103" i="35"/>
  <c r="D98" i="35"/>
  <c r="F97" i="35"/>
  <c r="P17" i="35" s="1"/>
  <c r="O17" i="35" s="1"/>
  <c r="E91" i="35"/>
  <c r="E90" i="35" s="1"/>
  <c r="D91" i="35"/>
  <c r="D90" i="35" s="1"/>
  <c r="E82" i="35"/>
  <c r="D82" i="35"/>
  <c r="E72" i="35"/>
  <c r="D72" i="35"/>
  <c r="E59" i="35"/>
  <c r="D59" i="35"/>
  <c r="E53" i="35"/>
  <c r="D53" i="35"/>
  <c r="E48" i="35"/>
  <c r="D48" i="35"/>
  <c r="E45" i="35"/>
  <c r="D45" i="35"/>
  <c r="E34" i="35"/>
  <c r="D34" i="35"/>
  <c r="E28" i="35"/>
  <c r="D28" i="35"/>
  <c r="E25" i="35"/>
  <c r="D25" i="35"/>
  <c r="E21" i="35"/>
  <c r="D21" i="35"/>
  <c r="O15" i="35"/>
  <c r="E12" i="35"/>
  <c r="E9" i="35" s="1"/>
  <c r="D12" i="35"/>
  <c r="D9" i="35" s="1"/>
  <c r="P11" i="35"/>
  <c r="O11" i="35"/>
  <c r="D10" i="35"/>
  <c r="L9" i="35"/>
  <c r="M15" i="35" s="1"/>
  <c r="N9" i="35"/>
  <c r="E68" i="35" l="1"/>
  <c r="E67" i="35" s="1"/>
  <c r="E33" i="35" s="1"/>
  <c r="E32" i="35" s="1"/>
  <c r="E27" i="35" s="1"/>
  <c r="R156" i="36"/>
  <c r="R159" i="36" s="1"/>
  <c r="T156" i="36"/>
  <c r="T159" i="36" s="1"/>
  <c r="I152" i="36"/>
  <c r="H108" i="36"/>
  <c r="L108" i="36"/>
  <c r="Y10" i="36"/>
  <c r="P152" i="36"/>
  <c r="H57" i="36"/>
  <c r="L57" i="36"/>
  <c r="L124" i="36"/>
  <c r="H124" i="36"/>
  <c r="H143" i="36"/>
  <c r="L143" i="36"/>
  <c r="H90" i="36"/>
  <c r="L90" i="36"/>
  <c r="H38" i="36"/>
  <c r="Y138" i="36"/>
  <c r="I153" i="36"/>
  <c r="H44" i="36"/>
  <c r="L44" i="36"/>
  <c r="N153" i="36"/>
  <c r="N152" i="36"/>
  <c r="L16" i="36"/>
  <c r="H16" i="36"/>
  <c r="Y36" i="36"/>
  <c r="Y152" i="36" s="1"/>
  <c r="Y55" i="36"/>
  <c r="V153" i="36"/>
  <c r="W153" i="36"/>
  <c r="V152" i="36"/>
  <c r="H127" i="36"/>
  <c r="L127" i="36"/>
  <c r="W152" i="36"/>
  <c r="L22" i="36"/>
  <c r="H22" i="36"/>
  <c r="L105" i="36"/>
  <c r="H105" i="36"/>
  <c r="P153" i="36"/>
  <c r="Z152" i="36"/>
  <c r="Z153" i="36"/>
  <c r="H41" i="36"/>
  <c r="L41" i="36"/>
  <c r="H13" i="36"/>
  <c r="L13" i="36"/>
  <c r="H54" i="36"/>
  <c r="H87" i="36"/>
  <c r="L87" i="36"/>
  <c r="M11" i="35"/>
  <c r="H28" i="36"/>
  <c r="L28" i="36"/>
  <c r="L60" i="36"/>
  <c r="H60" i="36"/>
  <c r="T160" i="36"/>
  <c r="Y39" i="36"/>
  <c r="Y52" i="36"/>
  <c r="L92" i="36"/>
  <c r="H92" i="36"/>
  <c r="Y103" i="36"/>
  <c r="L140" i="36"/>
  <c r="H140" i="36"/>
  <c r="H95" i="36"/>
  <c r="H111" i="36"/>
  <c r="H130" i="36"/>
  <c r="H146" i="36"/>
  <c r="H19" i="36"/>
  <c r="H25" i="36"/>
  <c r="H31" i="36"/>
  <c r="H47" i="36"/>
  <c r="H63" i="36"/>
  <c r="H69" i="36"/>
  <c r="H98" i="36"/>
  <c r="H114" i="36"/>
  <c r="H133" i="36"/>
  <c r="M17" i="35"/>
  <c r="D7" i="36"/>
  <c r="H34" i="36"/>
  <c r="H50" i="36"/>
  <c r="H66" i="36"/>
  <c r="H72" i="36"/>
  <c r="H101" i="36"/>
  <c r="H117" i="36"/>
  <c r="H136" i="36"/>
  <c r="H148" i="36"/>
  <c r="R157" i="36"/>
  <c r="R160" i="36" s="1"/>
  <c r="E86" i="35"/>
  <c r="E85" i="35" s="1"/>
  <c r="E84" i="35" s="1"/>
  <c r="H151" i="36"/>
  <c r="T157" i="36"/>
  <c r="H10" i="36"/>
  <c r="H36" i="36"/>
  <c r="H52" i="36"/>
  <c r="H74" i="36"/>
  <c r="H82" i="36"/>
  <c r="H103" i="36"/>
  <c r="H119" i="36"/>
  <c r="H122" i="36"/>
  <c r="H138" i="36"/>
  <c r="H150" i="36"/>
  <c r="H11" i="36"/>
  <c r="H39" i="36"/>
  <c r="H55" i="36"/>
  <c r="H85" i="36"/>
  <c r="H106" i="36"/>
  <c r="H125" i="36"/>
  <c r="H141" i="36"/>
  <c r="H147" i="36"/>
  <c r="P161" i="36" l="1"/>
  <c r="E101" i="35"/>
  <c r="E100" i="35" s="1"/>
  <c r="P13" i="35" s="1"/>
  <c r="P10" i="35"/>
  <c r="Y155" i="36"/>
  <c r="Y158" i="36" s="1"/>
  <c r="Y161" i="36"/>
  <c r="L7" i="36"/>
  <c r="H7" i="36"/>
  <c r="Y153" i="36"/>
  <c r="P155" i="36"/>
  <c r="D68" i="35"/>
  <c r="W155" i="36"/>
  <c r="N155" i="36"/>
  <c r="N158" i="36" s="1"/>
  <c r="V155" i="36"/>
  <c r="V158" i="36" s="1"/>
  <c r="I155" i="36"/>
  <c r="Z155" i="36"/>
  <c r="Z158" i="36"/>
  <c r="I157" i="36" l="1"/>
  <c r="I160" i="36" s="1"/>
  <c r="I156" i="36"/>
  <c r="I159" i="36" s="1"/>
  <c r="H153" i="36"/>
  <c r="D86" i="35"/>
  <c r="D85" i="35" s="1"/>
  <c r="D84" i="35" s="1"/>
  <c r="H152" i="36"/>
  <c r="G97" i="35"/>
  <c r="D67" i="35"/>
  <c r="D33" i="35" s="1"/>
  <c r="D32" i="35" s="1"/>
  <c r="D27" i="35" s="1"/>
  <c r="D97" i="35" s="1"/>
  <c r="Y157" i="36"/>
  <c r="Y160" i="36" s="1"/>
  <c r="Y156" i="36"/>
  <c r="Y159" i="36" s="1"/>
  <c r="V156" i="36"/>
  <c r="V159" i="36" s="1"/>
  <c r="V157" i="36"/>
  <c r="V160" i="36" s="1"/>
  <c r="O10" i="35"/>
  <c r="O12" i="35" s="1"/>
  <c r="M10" i="35"/>
  <c r="M12" i="35" s="1"/>
  <c r="P12" i="35"/>
  <c r="P156" i="36"/>
  <c r="P159" i="36" s="1"/>
  <c r="P157" i="36"/>
  <c r="P160" i="36" s="1"/>
  <c r="I158" i="36"/>
  <c r="Z157" i="36"/>
  <c r="Z160" i="36" s="1"/>
  <c r="Z156" i="36"/>
  <c r="Z159" i="36" s="1"/>
  <c r="M13" i="35"/>
  <c r="O13" i="35"/>
  <c r="P158" i="36"/>
  <c r="N156" i="36"/>
  <c r="N159" i="36" s="1"/>
  <c r="N157" i="36"/>
  <c r="N160" i="36" s="1"/>
  <c r="W156" i="36"/>
  <c r="W159" i="36" s="1"/>
  <c r="W157" i="36"/>
  <c r="W160" i="36" s="1"/>
  <c r="W158" i="36"/>
  <c r="D101" i="35" l="1"/>
  <c r="D100" i="35" s="1"/>
  <c r="D102" i="35" s="1"/>
  <c r="H155" i="36"/>
  <c r="T161" i="36"/>
  <c r="T162" i="36"/>
  <c r="R161" i="36"/>
  <c r="R162" i="36"/>
  <c r="W162" i="36"/>
  <c r="Z162" i="36"/>
  <c r="W161" i="36"/>
  <c r="Z161" i="36"/>
  <c r="Y162" i="36"/>
  <c r="P162" i="36"/>
  <c r="V161" i="36"/>
  <c r="N162" i="36"/>
  <c r="N161" i="36"/>
  <c r="V162" i="36"/>
  <c r="H158" i="36"/>
  <c r="I163" i="36"/>
  <c r="I164" i="36" s="1"/>
  <c r="D105" i="35" l="1"/>
  <c r="D107" i="35"/>
  <c r="D106" i="35" s="1"/>
  <c r="H156" i="36"/>
  <c r="H159" i="36" s="1"/>
  <c r="H157" i="36"/>
  <c r="H160" i="36" s="1"/>
  <c r="H163" i="36"/>
  <c r="H164" i="36" s="1"/>
  <c r="D108" i="35" l="1"/>
  <c r="O18" i="35" l="1"/>
  <c r="M18" i="35"/>
  <c r="E98" i="35" l="1"/>
  <c r="P14" i="35" l="1"/>
  <c r="E102" i="35"/>
  <c r="E105" i="35" l="1"/>
  <c r="E107" i="35"/>
  <c r="E106" i="35" s="1"/>
  <c r="O14" i="35"/>
  <c r="O16" i="35" s="1"/>
  <c r="M14" i="35"/>
  <c r="M16" i="35" s="1"/>
  <c r="P16" i="35"/>
  <c r="E108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97" authorId="0" shapeId="0" xr:uid="{1AD01724-23D4-4036-A5AC-822DE9C2DCF5}">
      <text>
        <r>
          <rPr>
            <sz val="9"/>
            <color indexed="81"/>
            <rFont val="Tahoma"/>
            <family val="2"/>
            <charset val="186"/>
          </rPr>
          <t>Ilma sisustuseta</t>
        </r>
      </text>
    </comment>
    <comment ref="E97" authorId="0" shapeId="0" xr:uid="{B9A43C4E-453C-48ED-9790-D9B008D078F8}">
      <text>
        <r>
          <rPr>
            <sz val="9"/>
            <color indexed="81"/>
            <rFont val="Tahoma"/>
            <family val="2"/>
            <charset val="186"/>
          </rPr>
          <t>Ilma sisustuseta</t>
        </r>
      </text>
    </comment>
  </commentList>
</comments>
</file>

<file path=xl/sharedStrings.xml><?xml version="1.0" encoding="utf-8"?>
<sst xmlns="http://schemas.openxmlformats.org/spreadsheetml/2006/main" count="652" uniqueCount="462">
  <si>
    <t>Lisa nr 1</t>
  </si>
  <si>
    <t>Ekplikatsioon</t>
  </si>
  <si>
    <t>Eksplikatsioon</t>
  </si>
  <si>
    <t>Jrk
nr</t>
  </si>
  <si>
    <t>Töö nimetus</t>
  </si>
  <si>
    <t>Üürnikuspetsiifiline osa ehitusest</t>
  </si>
  <si>
    <t>Üürnikuspetsiifiline osa sisustusest</t>
  </si>
  <si>
    <t>PARENDUSTÖÖDE JAGUNEMINE:</t>
  </si>
  <si>
    <t>RaM osakaal pinnast</t>
  </si>
  <si>
    <t>RaM maksumus</t>
  </si>
  <si>
    <t>Aktiivne vakantsus</t>
  </si>
  <si>
    <t>Aktiivne vakants maksumus</t>
  </si>
  <si>
    <t>Üürnik</t>
  </si>
  <si>
    <t>Ainukasutuses pind</t>
  </si>
  <si>
    <t>Ühiskasutuses korruste pind</t>
  </si>
  <si>
    <t>Ühiskasutuses hoone pind</t>
  </si>
  <si>
    <t>Ühiskasutuses muu pind</t>
  </si>
  <si>
    <t>Kokku</t>
  </si>
  <si>
    <t>Osakaal</t>
  </si>
  <si>
    <t>ARENDUSTEGEVUS</t>
  </si>
  <si>
    <t>Kinnisvara omandamise ja väärtustamise kulud</t>
  </si>
  <si>
    <t>Parendustööd</t>
  </si>
  <si>
    <t>1.1.</t>
  </si>
  <si>
    <t>Haldamine</t>
  </si>
  <si>
    <t>Projektijuhtimine</t>
  </si>
  <si>
    <t>Tellija muud arendusaegsed kulud; va intress</t>
  </si>
  <si>
    <t>Parendustööde + Projektijuhtimise otsene kulu</t>
  </si>
  <si>
    <t>2.1.</t>
  </si>
  <si>
    <t>Omanikujärelevalve</t>
  </si>
  <si>
    <t>Projektijuhtimise kaudne kulu</t>
  </si>
  <si>
    <t>2.2.</t>
  </si>
  <si>
    <t>Lubade taotlemisega seotud kulud</t>
  </si>
  <si>
    <t>Intress</t>
  </si>
  <si>
    <t>2.3.</t>
  </si>
  <si>
    <t>Muud kontrorikulud</t>
  </si>
  <si>
    <t>CO2 vahendid</t>
  </si>
  <si>
    <t>2.4.</t>
  </si>
  <si>
    <t>Ekspertiisid, konsultatsioonid, mõõtmised jne</t>
  </si>
  <si>
    <t>Parendustööde algväärtus</t>
  </si>
  <si>
    <t>2.5.</t>
  </si>
  <si>
    <t>Ehitusaegne kindlustus</t>
  </si>
  <si>
    <t>Üürniku spetsifiline osa parendustöödest</t>
  </si>
  <si>
    <t>2.6.</t>
  </si>
  <si>
    <t>Kulud seoses ehitustööde katkemisega</t>
  </si>
  <si>
    <t>Parendustööde lõppväärtus</t>
  </si>
  <si>
    <t>2.7.</t>
  </si>
  <si>
    <t>Juriidiline nõustamine</t>
  </si>
  <si>
    <t>2.8.</t>
  </si>
  <si>
    <t>Muud tellija ehitusaegsed kulud</t>
  </si>
  <si>
    <t>Liitumised</t>
  </si>
  <si>
    <t>3.1.</t>
  </si>
  <si>
    <t>Elektrivõimsuse suurendamine</t>
  </si>
  <si>
    <t>3.2.</t>
  </si>
  <si>
    <t>…</t>
  </si>
  <si>
    <t>Projektijuhtimise otsesed kulud</t>
  </si>
  <si>
    <t>Üüritav pind kokku</t>
  </si>
  <si>
    <t>4.1.</t>
  </si>
  <si>
    <t>Projektijuhtimise meeskonnakulud</t>
  </si>
  <si>
    <t>Passiivne vakantsus</t>
  </si>
  <si>
    <t>EHITAMINE</t>
  </si>
  <si>
    <t>Projekteerimine ja uuringud</t>
  </si>
  <si>
    <t>5.1.</t>
  </si>
  <si>
    <t>Projekteerimine</t>
  </si>
  <si>
    <t>5.2.</t>
  </si>
  <si>
    <t>Tööprojektide koostamine</t>
  </si>
  <si>
    <t>5.3.</t>
  </si>
  <si>
    <t xml:space="preserve">Muinsuskaitse uuringud </t>
  </si>
  <si>
    <t>Ehituslepingud</t>
  </si>
  <si>
    <t>6.1.</t>
  </si>
  <si>
    <t>Ehituse petöövõtt</t>
  </si>
  <si>
    <t>6.1.1.</t>
  </si>
  <si>
    <t>Välisrajatised</t>
  </si>
  <si>
    <t>Ettevalmistus- ja lammutustööd</t>
  </si>
  <si>
    <t>Muinsukaitseliste detailide kaitse</t>
  </si>
  <si>
    <t>Välistreppide korrastamine</t>
  </si>
  <si>
    <t>Varikatuse korrastamine</t>
  </si>
  <si>
    <t>Välisvõrgud</t>
  </si>
  <si>
    <t>Välisvalgustus</t>
  </si>
  <si>
    <t>Kaeved maa-alal</t>
  </si>
  <si>
    <t>Maa-ala pinnakatted</t>
  </si>
  <si>
    <t>Väravad ja piirdeaed</t>
  </si>
  <si>
    <t>Väikeehitised maa-alal</t>
  </si>
  <si>
    <t>6.1.2.</t>
  </si>
  <si>
    <t>Alused ja vundamendid</t>
  </si>
  <si>
    <t>Vundamendid</t>
  </si>
  <si>
    <t>Aluspõrandad</t>
  </si>
  <si>
    <t>6.1.3.</t>
  </si>
  <si>
    <t>Kandetarindid</t>
  </si>
  <si>
    <t>Metalltarindid</t>
  </si>
  <si>
    <t>Kandvad ja välisseinad</t>
  </si>
  <si>
    <t>Vahe- ja katuslaed</t>
  </si>
  <si>
    <t>Trepielemendid</t>
  </si>
  <si>
    <t>6.1.4.</t>
  </si>
  <si>
    <t>Fassaadielemendid ja katused</t>
  </si>
  <si>
    <t>Aknad</t>
  </si>
  <si>
    <t>Välisuksed ja väravad</t>
  </si>
  <si>
    <t>Piirded ja käiguteed</t>
  </si>
  <si>
    <t>Olemasoleva fassaadi, sokli ja karniisi puhastamine ja parandamine</t>
  </si>
  <si>
    <t>Katusetarindid</t>
  </si>
  <si>
    <t>6.1.5.</t>
  </si>
  <si>
    <t>Ruumitarindid ja pinnakatted</t>
  </si>
  <si>
    <t>Vaheseinad</t>
  </si>
  <si>
    <t>Siseuksed</t>
  </si>
  <si>
    <t>Siseseinte pinnakatted</t>
  </si>
  <si>
    <t>x</t>
  </si>
  <si>
    <t>Lagede pinnakatted</t>
  </si>
  <si>
    <t>Treppide pinnakatted</t>
  </si>
  <si>
    <t>Põrandad ja pinnakatted</t>
  </si>
  <si>
    <t>Eriruumide pinnakatted</t>
  </si>
  <si>
    <t>6.1.6.</t>
  </si>
  <si>
    <t>Sisustus, inventar, seadmed</t>
  </si>
  <si>
    <t>Eritellimusmöödbel - Lisa 2 Sisustus</t>
  </si>
  <si>
    <t>Aknakatted</t>
  </si>
  <si>
    <t>Sanitaarruumide kohtkindel inventar</t>
  </si>
  <si>
    <t>Tõste- ja teisaldusmasinad</t>
  </si>
  <si>
    <t>6.1.7.</t>
  </si>
  <si>
    <t>Tehnosüsteemid</t>
  </si>
  <si>
    <t>Veevarustus ja kanalisatsioon</t>
  </si>
  <si>
    <t>Küte, ventilatsioon ja jahutus</t>
  </si>
  <si>
    <t>Tuletõrjevarustus</t>
  </si>
  <si>
    <t>Tugevvoolu paigaldis</t>
  </si>
  <si>
    <t>Nõrkvoolupaigaldis ja automaatika</t>
  </si>
  <si>
    <t>6.1.8.</t>
  </si>
  <si>
    <t>Ehitusplatsi üld- ja korralduskulud</t>
  </si>
  <si>
    <t>6.1.9.</t>
  </si>
  <si>
    <t>Asenduspinna NV tööd</t>
  </si>
  <si>
    <t>6.2.</t>
  </si>
  <si>
    <t>Infograafika</t>
  </si>
  <si>
    <t>6.2.1.</t>
  </si>
  <si>
    <t>SISUSTAMINE</t>
  </si>
  <si>
    <t>Sisustus ja kunstiteosed</t>
  </si>
  <si>
    <t>7.1.</t>
  </si>
  <si>
    <t>Tavasisustus</t>
  </si>
  <si>
    <t>7.2.</t>
  </si>
  <si>
    <t>Erisisustus</t>
  </si>
  <si>
    <t>7.3.</t>
  </si>
  <si>
    <t>Kunst</t>
  </si>
  <si>
    <t>7.4.</t>
  </si>
  <si>
    <t>Kunstikonkursi korralduskulud</t>
  </si>
  <si>
    <t>RESERV</t>
  </si>
  <si>
    <t>Reserv</t>
  </si>
  <si>
    <t>8.1.</t>
  </si>
  <si>
    <t>Reserv (ehitus)</t>
  </si>
  <si>
    <t>8.2.</t>
  </si>
  <si>
    <t>Reserv (sisustus)</t>
  </si>
  <si>
    <t>8.3.</t>
  </si>
  <si>
    <t>Reserv (parkla)</t>
  </si>
  <si>
    <t>8.4.</t>
  </si>
  <si>
    <t>Lepingutega sidumata reserv</t>
  </si>
  <si>
    <t>8.5.</t>
  </si>
  <si>
    <t>EHITUSTÖÖDE AEGNE INTRESS</t>
  </si>
  <si>
    <t>Intressikulu</t>
  </si>
  <si>
    <t>PROJEKTIJUHTIMISE KAUDSED KULUD, KM-TA</t>
  </si>
  <si>
    <t>SISSEVOOL, KM-TA</t>
  </si>
  <si>
    <t>CO2 toetus</t>
  </si>
  <si>
    <t xml:space="preserve">KÄIBEMAKS </t>
  </si>
  <si>
    <t>Lisa nr 2</t>
  </si>
  <si>
    <t>Sisustuse jagunemine (ainukasutuses pinnal)</t>
  </si>
  <si>
    <t>Tähis</t>
  </si>
  <si>
    <t>Nimetus</t>
  </si>
  <si>
    <t>RAM maksumus</t>
  </si>
  <si>
    <t>Aktiivne vakantsus kogus</t>
  </si>
  <si>
    <t>Aktiivne vakantsus maksumus</t>
  </si>
  <si>
    <t>ML-01a</t>
  </si>
  <si>
    <t>Elektriline töölaud sirmi ja sahtliboksiga 1800mm</t>
  </si>
  <si>
    <t>ML-01a-1</t>
  </si>
  <si>
    <t>ML-01b</t>
  </si>
  <si>
    <t>Elektriline töölaud sirmi ja sahtliboksiga 1400mm</t>
  </si>
  <si>
    <t>ML-01b-1</t>
  </si>
  <si>
    <t>Elektriline töölaud sirmiga 1400mm</t>
  </si>
  <si>
    <t>ML-01b-2</t>
  </si>
  <si>
    <t>Elektriline töölaud kõrge sirmi ja sahtliboksiga 1400mm</t>
  </si>
  <si>
    <t>ML-01b-3</t>
  </si>
  <si>
    <t xml:space="preserve">Elektriline töölaud sahtliboksiga 1400mm </t>
  </si>
  <si>
    <t>ML-01c</t>
  </si>
  <si>
    <t>Elektriline töölaud sirmi ja sahtliboksiga 1600mm</t>
  </si>
  <si>
    <t>ML-01c-1</t>
  </si>
  <si>
    <t>Elektriline töölaud kõrge sirmi ja sahtliboksiga 1600mm</t>
  </si>
  <si>
    <t>ML-02a</t>
  </si>
  <si>
    <t>Elektriline töölauajalad koos eritellimusel lauaplaadi (1000 x 1400) ja esikilbiga EM-36</t>
  </si>
  <si>
    <t>ML-02b</t>
  </si>
  <si>
    <t>Elektriline töölauajalad koos eritellimusel lauaplaadi (1000 x 1600) ja esikilbiga EM-36 + sahtliboks</t>
  </si>
  <si>
    <t>ML-03a</t>
  </si>
  <si>
    <t>Koosolekute laud ovaal 1200x2060mm</t>
  </si>
  <si>
    <t xml:space="preserve">ML-03b </t>
  </si>
  <si>
    <t>Koosolekute laud 2060x1000mm</t>
  </si>
  <si>
    <t>ML-03c</t>
  </si>
  <si>
    <t>Koosolekute laud 3500x1200mm</t>
  </si>
  <si>
    <t>ML-03d</t>
  </si>
  <si>
    <t>Koosolekute laud 2800x1000mm</t>
  </si>
  <si>
    <t>ML-04</t>
  </si>
  <si>
    <t>Koosolekute laud d-1200mm</t>
  </si>
  <si>
    <t>ML-05a</t>
  </si>
  <si>
    <t>Koosolekute laud d-900mm</t>
  </si>
  <si>
    <t>ML-05b</t>
  </si>
  <si>
    <t>Söögilaud d-800mm</t>
  </si>
  <si>
    <t xml:space="preserve">ML-06 </t>
  </si>
  <si>
    <t>Kokkuklapitav ratastel nõupidamiste laud 700x1400mm</t>
  </si>
  <si>
    <t>Kandiline söögilaud 850x2600mm</t>
  </si>
  <si>
    <t>ML-08</t>
  </si>
  <si>
    <t>Ümmargune söögilaud d-1200mm</t>
  </si>
  <si>
    <t>ML-09</t>
  </si>
  <si>
    <t>Madal diivanilaud 600x1150mm</t>
  </si>
  <si>
    <t xml:space="preserve">ML-10 </t>
  </si>
  <si>
    <t>Töölaua abilaud, ratastel ja kõrgust regul. 800x800mm</t>
  </si>
  <si>
    <t>ML-11</t>
  </si>
  <si>
    <t>Koosolekute laud manuaalne 800x1400mm</t>
  </si>
  <si>
    <t>ML-11a</t>
  </si>
  <si>
    <t>Koosolekute laud manuaalne koos esisirmiga 800x1400mm</t>
  </si>
  <si>
    <t>ML-12</t>
  </si>
  <si>
    <t>Madal laud 800x1100x430mm</t>
  </si>
  <si>
    <t>MT-01</t>
  </si>
  <si>
    <t>Nõupidamiste tool ratastel 504x565x805mm</t>
  </si>
  <si>
    <t>MT-02</t>
  </si>
  <si>
    <t>Kohtusaali kuulaja tool 475x500x740mm</t>
  </si>
  <si>
    <t>MT-03</t>
  </si>
  <si>
    <t>Töötool kabinettides 640x500x1280-1410mm</t>
  </si>
  <si>
    <t xml:space="preserve">MT-04 </t>
  </si>
  <si>
    <t>Koosolekusaali töötool</t>
  </si>
  <si>
    <t>MT-05</t>
  </si>
  <si>
    <t>Kohtuniku töötool</t>
  </si>
  <si>
    <t xml:space="preserve">MT-06 </t>
  </si>
  <si>
    <t>Klienditool</t>
  </si>
  <si>
    <t>MPT-01</t>
  </si>
  <si>
    <t>Puhkenurga tugitool</t>
  </si>
  <si>
    <t>MPT-02a</t>
  </si>
  <si>
    <t>Puhkenurga 3-kohaline diivan</t>
  </si>
  <si>
    <t>MPT-02b</t>
  </si>
  <si>
    <t>Puhkenurga 2-kohaline diivan</t>
  </si>
  <si>
    <t>MPT-03</t>
  </si>
  <si>
    <t>Tugitool</t>
  </si>
  <si>
    <t>MPT-04</t>
  </si>
  <si>
    <t>Avaliku ala diivan 2-kohaline</t>
  </si>
  <si>
    <t xml:space="preserve">MPT-05 </t>
  </si>
  <si>
    <t>Avaliku ala tugitool</t>
  </si>
  <si>
    <t xml:space="preserve">MPT-06 </t>
  </si>
  <si>
    <t>Avaliku ala pehme istumine - tumba</t>
  </si>
  <si>
    <t xml:space="preserve">MPT-07 </t>
  </si>
  <si>
    <t>Laste-ruumi liikuvad sangadega istetumbad</t>
  </si>
  <si>
    <t xml:space="preserve">MP-01 </t>
  </si>
  <si>
    <t>MP-02</t>
  </si>
  <si>
    <t>Pink riietusruumis 1700x380x450mm</t>
  </si>
  <si>
    <t>MP-04a</t>
  </si>
  <si>
    <t>Niiskete ruumide pingid 1600x350x430mm</t>
  </si>
  <si>
    <t xml:space="preserve">MP-04b </t>
  </si>
  <si>
    <t>Niiskete ruumide pingid 1000x350x430mm</t>
  </si>
  <si>
    <t xml:space="preserve">MP-04c </t>
  </si>
  <si>
    <t>Niiskete ruumide pingid 800x350x430mm</t>
  </si>
  <si>
    <t>MP-05</t>
  </si>
  <si>
    <t>Steriilse ruumi tööpukk d-406mm</t>
  </si>
  <si>
    <t xml:space="preserve">MP-06 </t>
  </si>
  <si>
    <t>Ooteala pink, kolmekohaline 2250x650x595mm</t>
  </si>
  <si>
    <t xml:space="preserve">MK-01 </t>
  </si>
  <si>
    <t>Kummut 1930x460x990mm</t>
  </si>
  <si>
    <t>MK-03</t>
  </si>
  <si>
    <t>Riietusruumi kapp pingiga</t>
  </si>
  <si>
    <t xml:space="preserve">MK-04 </t>
  </si>
  <si>
    <t xml:space="preserve">MK-05a </t>
  </si>
  <si>
    <t>Arhiiviriiul 1000x400x1850mm</t>
  </si>
  <si>
    <t xml:space="preserve">MK-05b </t>
  </si>
  <si>
    <t>Arhiiviriiul 800x500x1850mm</t>
  </si>
  <si>
    <t>MK-06</t>
  </si>
  <si>
    <t>Riiul ratastel 946x340x1440mm</t>
  </si>
  <si>
    <t>MK-07</t>
  </si>
  <si>
    <t>Printeri kapp 1200x600x660mm</t>
  </si>
  <si>
    <t>MK-08</t>
  </si>
  <si>
    <t>Riidekapp 600x420x2038mm</t>
  </si>
  <si>
    <t>MK-09</t>
  </si>
  <si>
    <t>Dokumendikapp lai/kõrge 1200x420x2308mm</t>
  </si>
  <si>
    <t>MK-10</t>
  </si>
  <si>
    <t>Dokumendikapp lai/madal 1200x420x1271mm</t>
  </si>
  <si>
    <t>MK-11</t>
  </si>
  <si>
    <t>Dokumendikapp kitsas/madal 800x420x1271mm</t>
  </si>
  <si>
    <t>MK-15</t>
  </si>
  <si>
    <t>Dokumendikapp kitsas/kõrge 800x420x2038mm</t>
  </si>
  <si>
    <t>MK-16</t>
  </si>
  <si>
    <t>MK-12</t>
  </si>
  <si>
    <t>Hoiukapp 820x580x1270mm</t>
  </si>
  <si>
    <t>MK-13</t>
  </si>
  <si>
    <t>Koristustarvete kapp 800x500x1800mm</t>
  </si>
  <si>
    <t xml:space="preserve">MK-14 </t>
  </si>
  <si>
    <t>Printeri alune kapp (sahtliboks) 424x600x575mm</t>
  </si>
  <si>
    <t>Mn-01</t>
  </si>
  <si>
    <t>Nagi, eraldiseisev 510x450x1760mm</t>
  </si>
  <si>
    <t>Mn-02</t>
  </si>
  <si>
    <t>Nagi - riietehoid, eraldiseisev 760x590x1760mm</t>
  </si>
  <si>
    <t>Mn-03</t>
  </si>
  <si>
    <t>Nagi, seinale kinnitatav 200x100x290mm</t>
  </si>
  <si>
    <t>Mpk-01</t>
  </si>
  <si>
    <t>Prügi sorteerimise süsteem - prügikast</t>
  </si>
  <si>
    <t>Mpk--02</t>
  </si>
  <si>
    <t>M lisa-02</t>
  </si>
  <si>
    <t>Logopeedi valgustusega peegel 1200x800mm</t>
  </si>
  <si>
    <t>M lisa-03</t>
  </si>
  <si>
    <t xml:space="preserve">Akustiliste vahe-paneelide komplekt </t>
  </si>
  <si>
    <t>M lisa-04</t>
  </si>
  <si>
    <t>Tõlkeboks 890x1687x2045mm</t>
  </si>
  <si>
    <t>M lisa-08</t>
  </si>
  <si>
    <t>Laste puidust joonistustahvel jalgadel pabeririiuliga 440x290x775mm</t>
  </si>
  <si>
    <t>M lisa-09</t>
  </si>
  <si>
    <t>LEGO mängulaua komplekt 902x483x391mm</t>
  </si>
  <si>
    <t>Msport-01</t>
  </si>
  <si>
    <t>VMT-02</t>
  </si>
  <si>
    <t>Terrassimööbel, käetugedega kõrgem tool</t>
  </si>
  <si>
    <t>VMT-03</t>
  </si>
  <si>
    <t>Terrassimööbel, käetugedega madalam tool</t>
  </si>
  <si>
    <t>VML-01</t>
  </si>
  <si>
    <t>Terrassimööbel, suurem laud</t>
  </si>
  <si>
    <t>VML-02</t>
  </si>
  <si>
    <t>Terrassimööbel, keskmine laud</t>
  </si>
  <si>
    <t>VML-03</t>
  </si>
  <si>
    <t>Terrassimööbel, väike laud</t>
  </si>
  <si>
    <t>Eritellimus mööbel</t>
  </si>
  <si>
    <t>EM-15</t>
  </si>
  <si>
    <t>Seinakapp, kahene EM-15</t>
  </si>
  <si>
    <t>EM-07</t>
  </si>
  <si>
    <t>Köögikapp EM-07</t>
  </si>
  <si>
    <t>EM-08</t>
  </si>
  <si>
    <t>Seinakapp EM-08</t>
  </si>
  <si>
    <t>EM-13</t>
  </si>
  <si>
    <t>Printerikapp EM-13</t>
  </si>
  <si>
    <t>EM-24</t>
  </si>
  <si>
    <t>Kohtualuse pink EM-24</t>
  </si>
  <si>
    <t>EM-25</t>
  </si>
  <si>
    <t>Tunnistaja laud EM-25</t>
  </si>
  <si>
    <t>EM-27</t>
  </si>
  <si>
    <t>Suure kohtusaali kohtuniku laud EM-27</t>
  </si>
  <si>
    <t>EM-28A</t>
  </si>
  <si>
    <t>Süüdistajate ja kaitsjate laud EM-28A</t>
  </si>
  <si>
    <t>EM-28B</t>
  </si>
  <si>
    <t>Süüdistajate ja kaitsjate laud (väiksem) EM-28B</t>
  </si>
  <si>
    <t>EM-28C</t>
  </si>
  <si>
    <t>Kohtusekretäri laud EM-28C</t>
  </si>
  <si>
    <t>EM-29</t>
  </si>
  <si>
    <t>Turvatöötaja laud EM-29</t>
  </si>
  <si>
    <t>EM-30</t>
  </si>
  <si>
    <t>Väikese kohtusaali kohtuniku laud EM-30</t>
  </si>
  <si>
    <t>EM-31</t>
  </si>
  <si>
    <t>Süüdistajate ja kaitsjate laud EM-31</t>
  </si>
  <si>
    <t>EM-31A</t>
  </si>
  <si>
    <t>Kohtusekretäri laud EM-31A</t>
  </si>
  <si>
    <t>EM-32</t>
  </si>
  <si>
    <t>Kohtukantselei lett luugiga EM-32</t>
  </si>
  <si>
    <t>EM-34</t>
  </si>
  <si>
    <t>EM-35</t>
  </si>
  <si>
    <t>Kapp kohvinurgas EM-35</t>
  </si>
  <si>
    <t>MD</t>
  </si>
  <si>
    <t>Läbikõnnitav metallidetektor 700x2240x900mm</t>
  </si>
  <si>
    <t>EM-12</t>
  </si>
  <si>
    <t>EM-33</t>
  </si>
  <si>
    <t>Seinakapp EM-33</t>
  </si>
  <si>
    <t>EM-20A</t>
  </si>
  <si>
    <t>Teenindusala eraldaja - töötasapind EM-20A</t>
  </si>
  <si>
    <t>EM-21</t>
  </si>
  <si>
    <t>Teenindussaali teeninduslett EM-21</t>
  </si>
  <si>
    <t>EM-05</t>
  </si>
  <si>
    <t>Erimööbel EM-05</t>
  </si>
  <si>
    <t>EM-01</t>
  </si>
  <si>
    <t>Valamulaud EM-01</t>
  </si>
  <si>
    <t>EM-02</t>
  </si>
  <si>
    <t>Köögimööbel EM-02</t>
  </si>
  <si>
    <t>EM-04</t>
  </si>
  <si>
    <t>Köögimööbel EM-04</t>
  </si>
  <si>
    <t>EM-06</t>
  </si>
  <si>
    <t>Köögimööbel EM-06</t>
  </si>
  <si>
    <t>EM-09</t>
  </si>
  <si>
    <t>Köögimööbel EM-09</t>
  </si>
  <si>
    <t>EM-10</t>
  </si>
  <si>
    <t>Köögimööbel EM-10</t>
  </si>
  <si>
    <t>EM-11</t>
  </si>
  <si>
    <t>Köögimööbel EM-11</t>
  </si>
  <si>
    <t>EM-17</t>
  </si>
  <si>
    <t>Lokkerkapp EM-17</t>
  </si>
  <si>
    <t>EM-18</t>
  </si>
  <si>
    <t>Infotöötaja seinakapp EM-18</t>
  </si>
  <si>
    <t>EM-19</t>
  </si>
  <si>
    <t>Avatud garderoobi kapp EM-19</t>
  </si>
  <si>
    <t>EM-20B</t>
  </si>
  <si>
    <t>Teenindusala eraldaja - garderoobikapp EM-20B</t>
  </si>
  <si>
    <t>EM-23</t>
  </si>
  <si>
    <t>Keskala kapp EM-23</t>
  </si>
  <si>
    <t>EM-26</t>
  </si>
  <si>
    <t>Infotöötaja laud EM-26</t>
  </si>
  <si>
    <t>EM-38A</t>
  </si>
  <si>
    <t>Riidepuude torud EM-38A</t>
  </si>
  <si>
    <t>EM-38B</t>
  </si>
  <si>
    <t>Riidepuude torud EM-38B</t>
  </si>
  <si>
    <t>EM-38C</t>
  </si>
  <si>
    <t>Riidepuude torud EM-38C</t>
  </si>
  <si>
    <t>EM-39</t>
  </si>
  <si>
    <t>Seisupink EM-39</t>
  </si>
  <si>
    <t>EM-S01</t>
  </si>
  <si>
    <t>Valamu töötasapind kapiga EM-S01</t>
  </si>
  <si>
    <t>EM-S02</t>
  </si>
  <si>
    <t>Valamu töötasapind kapiga EM-S02</t>
  </si>
  <si>
    <t>EM-S03</t>
  </si>
  <si>
    <t>Valamu töötasapind kapiga EM-S03</t>
  </si>
  <si>
    <t>EM-S04</t>
  </si>
  <si>
    <t>Valamu töötasapind kapiga EM-S04</t>
  </si>
  <si>
    <t>EM-S05</t>
  </si>
  <si>
    <t>Valamu töötasapind kapiga EM-S05</t>
  </si>
  <si>
    <t>EM-S06</t>
  </si>
  <si>
    <t>Valamu töötasapind kapiga EM-S06</t>
  </si>
  <si>
    <t>EM-S07</t>
  </si>
  <si>
    <t>Valamu töötasapind aknalauana EM-S07</t>
  </si>
  <si>
    <t>EM-S08</t>
  </si>
  <si>
    <t>Valamu töötasapind aknalauana EM-S08</t>
  </si>
  <si>
    <t>EM-S09</t>
  </si>
  <si>
    <t>Valamu töötasapind aknalauana EM-S09</t>
  </si>
  <si>
    <t>Tehnoloogiline sisustus</t>
  </si>
  <si>
    <t>PM-1</t>
  </si>
  <si>
    <t>Tehnoloogiline sisustus - pesumasin</t>
  </si>
  <si>
    <t>PM-2</t>
  </si>
  <si>
    <t>KK-1</t>
  </si>
  <si>
    <t>Tehnoloogiline sisustus - kuivatuskapp</t>
  </si>
  <si>
    <t>Sisustuse maksumus kokku</t>
  </si>
  <si>
    <t>sh Tavasisustus</t>
  </si>
  <si>
    <t>sh Erisisustus</t>
  </si>
  <si>
    <t>sh Tavasisustus kokku</t>
  </si>
  <si>
    <t>sh Erisisustus kokku</t>
  </si>
  <si>
    <t>Tavasisustuse remonttööd</t>
  </si>
  <si>
    <t>Sisustuse lõppväärtus</t>
  </si>
  <si>
    <t>Käibemaks</t>
  </si>
  <si>
    <t>Kinnipeetava pink</t>
  </si>
  <si>
    <t>Lõõgastustoa sisustus</t>
  </si>
  <si>
    <t/>
  </si>
  <si>
    <t>Üürilepingu nr KPJ-4/2021-195 lisale nr 6.1</t>
  </si>
  <si>
    <t>Tegelik maksumus, EUR, km-ta</t>
  </si>
  <si>
    <t>Tööde loetelu ja tegelik maksumus - "Valga riigimaja, Kesk 12"</t>
  </si>
  <si>
    <t>TEGELIK MAKSUMUS KOKKU, KM-TA</t>
  </si>
  <si>
    <t>TEGELIK MAKSUMUS KOKKU KOOS KAUDSETE KULUDEGA, KM-TA</t>
  </si>
  <si>
    <t>TEGELIK MAKSUMUS KOOS KAUDSETE KULUDE JA SISSEVOOLUGA, KM-TA</t>
  </si>
  <si>
    <t>TEGELIK MAKSUMUS KOKKU, KM-GA</t>
  </si>
  <si>
    <t xml:space="preserve">Sisustuse nimekiri ja tegelik maksumus </t>
  </si>
  <si>
    <t>Tegelik maksumus kokku, km-ga:</t>
  </si>
  <si>
    <t>Eeldatav maksumus, EUR, km-ta</t>
  </si>
  <si>
    <t>Tehnoloogiline sisustus - kuivati</t>
  </si>
  <si>
    <t>Kummut ruum 103</t>
  </si>
  <si>
    <t>Kööginurk EM 12</t>
  </si>
  <si>
    <t>ML-13b</t>
  </si>
  <si>
    <t>Toolid pehmed (109, 111, kautöökeskus ja puhkeala)</t>
  </si>
  <si>
    <t>Töötoolide rattad</t>
  </si>
  <si>
    <t>M lisa-06</t>
  </si>
  <si>
    <t>Laste tegevuslaud 635x585x406mm</t>
  </si>
  <si>
    <t>M lisa-07</t>
  </si>
  <si>
    <t>Laste raamaturiiul 610x300x711mm</t>
  </si>
  <si>
    <t>Rahandusministeerium</t>
  </si>
  <si>
    <t>Sisustuse jagunemine (ühiskasutuses pinnal)</t>
  </si>
  <si>
    <t>Kokku (ainu- ja ühiskasutuses sisustuse jagunemine)</t>
  </si>
  <si>
    <t>Eeldatav kogus, tk</t>
  </si>
  <si>
    <t>Eeldatav hind, EUR, km-ta</t>
  </si>
  <si>
    <t>Eeldatav RAM kogus</t>
  </si>
  <si>
    <t>Eeldatav RAM maksumus</t>
  </si>
  <si>
    <t>Ühiskasutus kogus</t>
  </si>
  <si>
    <t>Ühiskasutus maksumus</t>
  </si>
  <si>
    <t>Aktiivne vakantsus 
maksumus</t>
  </si>
  <si>
    <t>Sisustuse algväärtus</t>
  </si>
  <si>
    <t>Järjekorrasüsteem</t>
  </si>
  <si>
    <t>Tegelik RAM kogus</t>
  </si>
  <si>
    <t>Tegelik RAM maksumus</t>
  </si>
  <si>
    <t>Tegelik kogus, tk</t>
  </si>
  <si>
    <t>Tegelik hind, EUR, km-ta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</si>
</sst>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0.0%"/>
    <numFmt numFmtId="165" formatCode="_-* #,##0.00\ _k_r_-;\-* #,##0.00\ _k_r_-;_-* &quot;-&quot;??\ _k_r_-;_-@_-"/>
    <numFmt numFmtId="166" formatCode="_(* #,##0.00_);_(* \(#,##0.00\);_(* &quot;-&quot;??_);_(@_)"/>
    <numFmt numFmtId="167" formatCode="#,##0.0"/>
    <numFmt numFmtId="168" formatCode="#,##0\ &quot;€&quot;"/>
    <numFmt numFmtId="169" formatCode="#,##0.00\ &quot;€&quot;"/>
    <numFmt numFmtId="170" formatCode="#,##0.000\ &quot;€&quot;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6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2" tint="-0.74999237037263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2" tint="-0.749992370372631"/>
      <name val="Calibri"/>
      <family val="2"/>
      <charset val="186"/>
      <scheme val="minor"/>
    </font>
    <font>
      <sz val="12"/>
      <color indexed="8"/>
      <name val="Calibri"/>
      <family val="2"/>
      <charset val="1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2" tint="-0.749992370372631"/>
      <name val="Calibri"/>
      <family val="2"/>
      <charset val="186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50505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9" fillId="0" borderId="0"/>
    <xf numFmtId="166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</cellStyleXfs>
  <cellXfs count="358">
    <xf numFmtId="0" fontId="0" fillId="0" borderId="0" xfId="0"/>
    <xf numFmtId="0" fontId="10" fillId="0" borderId="0" xfId="11" applyFont="1" applyAlignment="1">
      <alignment horizontal="right"/>
    </xf>
    <xf numFmtId="0" fontId="1" fillId="0" borderId="0" xfId="10" applyFont="1"/>
    <xf numFmtId="4" fontId="1" fillId="0" borderId="0" xfId="10" applyNumberFormat="1" applyFont="1" applyAlignment="1">
      <alignment horizontal="center"/>
    </xf>
    <xf numFmtId="4" fontId="1" fillId="0" borderId="0" xfId="10" applyNumberFormat="1" applyFont="1"/>
    <xf numFmtId="0" fontId="13" fillId="0" borderId="0" xfId="10" applyFont="1"/>
    <xf numFmtId="4" fontId="13" fillId="0" borderId="0" xfId="10" applyNumberFormat="1" applyFont="1" applyAlignment="1">
      <alignment horizontal="right"/>
    </xf>
    <xf numFmtId="4" fontId="16" fillId="0" borderId="0" xfId="11" applyNumberFormat="1" applyFont="1" applyAlignment="1">
      <alignment horizontal="right"/>
    </xf>
    <xf numFmtId="4" fontId="11" fillId="0" borderId="0" xfId="11" applyNumberFormat="1" applyFont="1" applyAlignment="1">
      <alignment horizontal="right"/>
    </xf>
    <xf numFmtId="0" fontId="16" fillId="0" borderId="0" xfId="10" applyFont="1" applyAlignment="1">
      <alignment vertical="center"/>
    </xf>
    <xf numFmtId="0" fontId="16" fillId="0" borderId="4" xfId="10" applyFont="1" applyBorder="1" applyAlignment="1">
      <alignment vertical="center" wrapText="1"/>
    </xf>
    <xf numFmtId="0" fontId="16" fillId="2" borderId="6" xfId="10" applyFont="1" applyFill="1" applyBorder="1" applyAlignment="1">
      <alignment vertical="center" wrapText="1"/>
    </xf>
    <xf numFmtId="2" fontId="16" fillId="2" borderId="1" xfId="10" applyNumberFormat="1" applyFont="1" applyFill="1" applyBorder="1" applyAlignment="1">
      <alignment vertical="center" wrapText="1"/>
    </xf>
    <xf numFmtId="0" fontId="16" fillId="2" borderId="1" xfId="10" applyFont="1" applyFill="1" applyBorder="1" applyAlignment="1">
      <alignment vertical="center" wrapText="1"/>
    </xf>
    <xf numFmtId="0" fontId="11" fillId="0" borderId="6" xfId="10" applyFont="1" applyBorder="1" applyAlignment="1">
      <alignment vertical="center" wrapText="1"/>
    </xf>
    <xf numFmtId="2" fontId="11" fillId="0" borderId="1" xfId="10" applyNumberFormat="1" applyFont="1" applyBorder="1" applyAlignment="1">
      <alignment vertical="center" wrapText="1"/>
    </xf>
    <xf numFmtId="0" fontId="16" fillId="2" borderId="11" xfId="10" applyFont="1" applyFill="1" applyBorder="1" applyAlignment="1">
      <alignment horizontal="right" vertical="center" wrapText="1"/>
    </xf>
    <xf numFmtId="164" fontId="16" fillId="2" borderId="12" xfId="10" applyNumberFormat="1" applyFont="1" applyFill="1" applyBorder="1" applyAlignment="1">
      <alignment horizontal="left" vertical="center" wrapText="1"/>
    </xf>
    <xf numFmtId="164" fontId="16" fillId="2" borderId="1" xfId="10" applyNumberFormat="1" applyFont="1" applyFill="1" applyBorder="1" applyAlignment="1">
      <alignment horizontal="left" vertical="center" wrapText="1"/>
    </xf>
    <xf numFmtId="0" fontId="16" fillId="2" borderId="6" xfId="10" applyFont="1" applyFill="1" applyBorder="1" applyAlignment="1">
      <alignment horizontal="right" vertical="center" wrapText="1"/>
    </xf>
    <xf numFmtId="9" fontId="16" fillId="2" borderId="1" xfId="10" applyNumberFormat="1" applyFont="1" applyFill="1" applyBorder="1" applyAlignment="1">
      <alignment horizontal="left" vertical="center" wrapText="1"/>
    </xf>
    <xf numFmtId="0" fontId="12" fillId="0" borderId="0" xfId="10" applyFont="1"/>
    <xf numFmtId="16" fontId="16" fillId="0" borderId="6" xfId="10" applyNumberFormat="1" applyFont="1" applyBorder="1" applyAlignment="1">
      <alignment vertical="center" wrapText="1"/>
    </xf>
    <xf numFmtId="2" fontId="16" fillId="0" borderId="1" xfId="10" applyNumberFormat="1" applyFont="1" applyBorder="1" applyAlignment="1">
      <alignment vertical="center" wrapText="1"/>
    </xf>
    <xf numFmtId="0" fontId="11" fillId="0" borderId="6" xfId="10" quotePrefix="1" applyFont="1" applyBorder="1" applyAlignment="1">
      <alignment vertical="center" wrapText="1"/>
    </xf>
    <xf numFmtId="0" fontId="1" fillId="4" borderId="0" xfId="10" applyFont="1" applyFill="1"/>
    <xf numFmtId="0" fontId="0" fillId="0" borderId="0" xfId="10" applyFont="1"/>
    <xf numFmtId="0" fontId="2" fillId="0" borderId="0" xfId="8" applyFont="1" applyAlignment="1">
      <alignment horizontal="left" wrapText="1"/>
    </xf>
    <xf numFmtId="4" fontId="2" fillId="0" borderId="0" xfId="8" applyNumberFormat="1" applyFont="1" applyAlignment="1">
      <alignment horizontal="left" wrapText="1"/>
    </xf>
    <xf numFmtId="0" fontId="2" fillId="2" borderId="1" xfId="8" applyFont="1" applyFill="1" applyBorder="1" applyAlignment="1">
      <alignment horizontal="left"/>
    </xf>
    <xf numFmtId="0" fontId="2" fillId="0" borderId="0" xfId="8" applyFont="1" applyAlignment="1" applyProtection="1">
      <alignment horizontal="left" wrapText="1"/>
      <protection hidden="1"/>
    </xf>
    <xf numFmtId="3" fontId="16" fillId="3" borderId="1" xfId="10" applyNumberFormat="1" applyFont="1" applyFill="1" applyBorder="1" applyAlignment="1">
      <alignment vertical="center" wrapText="1"/>
    </xf>
    <xf numFmtId="167" fontId="14" fillId="0" borderId="1" xfId="8" applyNumberFormat="1" applyFont="1" applyBorder="1"/>
    <xf numFmtId="3" fontId="16" fillId="2" borderId="1" xfId="10" applyNumberFormat="1" applyFont="1" applyFill="1" applyBorder="1" applyAlignment="1">
      <alignment vertical="center" wrapText="1"/>
    </xf>
    <xf numFmtId="0" fontId="19" fillId="0" borderId="33" xfId="8" applyFont="1" applyBorder="1"/>
    <xf numFmtId="4" fontId="19" fillId="0" borderId="34" xfId="8" applyNumberFormat="1" applyFont="1" applyBorder="1"/>
    <xf numFmtId="3" fontId="11" fillId="0" borderId="1" xfId="10" applyNumberFormat="1" applyFont="1" applyBorder="1" applyAlignment="1">
      <alignment horizontal="center" vertical="center" wrapText="1"/>
    </xf>
    <xf numFmtId="0" fontId="19" fillId="0" borderId="22" xfId="8" applyFont="1" applyBorder="1"/>
    <xf numFmtId="4" fontId="19" fillId="0" borderId="0" xfId="8" applyNumberFormat="1" applyFont="1"/>
    <xf numFmtId="4" fontId="20" fillId="0" borderId="0" xfId="8" applyNumberFormat="1" applyFont="1"/>
    <xf numFmtId="0" fontId="19" fillId="0" borderId="28" xfId="8" applyFont="1" applyBorder="1"/>
    <xf numFmtId="4" fontId="19" fillId="0" borderId="29" xfId="8" applyNumberFormat="1" applyFont="1" applyBorder="1"/>
    <xf numFmtId="4" fontId="20" fillId="0" borderId="40" xfId="8" applyNumberFormat="1" applyFont="1" applyBorder="1"/>
    <xf numFmtId="0" fontId="19" fillId="0" borderId="19" xfId="8" applyFont="1" applyBorder="1"/>
    <xf numFmtId="4" fontId="19" fillId="0" borderId="41" xfId="8" applyNumberFormat="1" applyFont="1" applyBorder="1"/>
    <xf numFmtId="4" fontId="19" fillId="0" borderId="37" xfId="8" applyNumberFormat="1" applyFont="1" applyBorder="1"/>
    <xf numFmtId="0" fontId="2" fillId="0" borderId="1" xfId="8" applyFont="1" applyBorder="1"/>
    <xf numFmtId="167" fontId="2" fillId="0" borderId="1" xfId="8" applyNumberFormat="1" applyFont="1" applyBorder="1"/>
    <xf numFmtId="167" fontId="1" fillId="0" borderId="0" xfId="10" applyNumberFormat="1" applyFont="1"/>
    <xf numFmtId="0" fontId="19" fillId="0" borderId="24" xfId="8" applyFont="1" applyBorder="1"/>
    <xf numFmtId="4" fontId="19" fillId="0" borderId="40" xfId="8" applyNumberFormat="1" applyFont="1" applyBorder="1"/>
    <xf numFmtId="3" fontId="1" fillId="0" borderId="0" xfId="10" applyNumberFormat="1" applyFont="1"/>
    <xf numFmtId="0" fontId="1" fillId="0" borderId="0" xfId="10" applyFont="1" applyAlignment="1">
      <alignment horizontal="right"/>
    </xf>
    <xf numFmtId="0" fontId="16" fillId="0" borderId="11" xfId="10" applyFont="1" applyBorder="1" applyAlignment="1">
      <alignment horizontal="right" vertical="center" wrapText="1"/>
    </xf>
    <xf numFmtId="3" fontId="16" fillId="0" borderId="1" xfId="10" applyNumberFormat="1" applyFont="1" applyBorder="1" applyAlignment="1">
      <alignment horizontal="left" vertical="center" wrapText="1"/>
    </xf>
    <xf numFmtId="3" fontId="16" fillId="3" borderId="38" xfId="10" applyNumberFormat="1" applyFont="1" applyFill="1" applyBorder="1" applyAlignment="1">
      <alignment vertical="center" wrapText="1"/>
    </xf>
    <xf numFmtId="0" fontId="11" fillId="0" borderId="34" xfId="10" applyFont="1" applyBorder="1" applyAlignment="1">
      <alignment vertical="center" wrapText="1"/>
    </xf>
    <xf numFmtId="3" fontId="16" fillId="2" borderId="2" xfId="10" applyNumberFormat="1" applyFont="1" applyFill="1" applyBorder="1" applyAlignment="1">
      <alignment vertical="center" wrapText="1"/>
    </xf>
    <xf numFmtId="164" fontId="11" fillId="0" borderId="0" xfId="10" applyNumberFormat="1" applyFont="1" applyAlignment="1">
      <alignment horizontal="left" vertical="center" wrapText="1"/>
    </xf>
    <xf numFmtId="3" fontId="16" fillId="3" borderId="2" xfId="10" applyNumberFormat="1" applyFont="1" applyFill="1" applyBorder="1" applyAlignment="1">
      <alignment vertical="center" wrapText="1"/>
    </xf>
    <xf numFmtId="0" fontId="11" fillId="0" borderId="0" xfId="10" applyFont="1" applyAlignment="1">
      <alignment vertical="center" wrapText="1"/>
    </xf>
    <xf numFmtId="3" fontId="16" fillId="2" borderId="35" xfId="10" applyNumberFormat="1" applyFont="1" applyFill="1" applyBorder="1" applyAlignment="1">
      <alignment vertical="center" wrapText="1"/>
    </xf>
    <xf numFmtId="3" fontId="16" fillId="3" borderId="42" xfId="10" applyNumberFormat="1" applyFont="1" applyFill="1" applyBorder="1" applyAlignment="1">
      <alignment vertical="center" wrapText="1"/>
    </xf>
    <xf numFmtId="10" fontId="11" fillId="0" borderId="12" xfId="10" applyNumberFormat="1" applyFont="1" applyBorder="1" applyAlignment="1">
      <alignment horizontal="left" vertical="center" wrapText="1"/>
    </xf>
    <xf numFmtId="3" fontId="16" fillId="0" borderId="35" xfId="10" applyNumberFormat="1" applyFont="1" applyBorder="1" applyAlignment="1">
      <alignment vertical="center" wrapText="1"/>
    </xf>
    <xf numFmtId="10" fontId="11" fillId="0" borderId="0" xfId="10" applyNumberFormat="1" applyFont="1" applyAlignment="1">
      <alignment horizontal="left" vertical="center" wrapText="1"/>
    </xf>
    <xf numFmtId="9" fontId="11" fillId="0" borderId="0" xfId="10" applyNumberFormat="1" applyFont="1" applyAlignment="1">
      <alignment horizontal="left" vertical="center" wrapText="1"/>
    </xf>
    <xf numFmtId="3" fontId="16" fillId="3" borderId="43" xfId="10" applyNumberFormat="1" applyFont="1" applyFill="1" applyBorder="1" applyAlignment="1">
      <alignment vertical="center" wrapText="1"/>
    </xf>
    <xf numFmtId="4" fontId="16" fillId="0" borderId="0" xfId="10" applyNumberFormat="1" applyFont="1" applyAlignment="1">
      <alignment vertical="center" wrapText="1"/>
    </xf>
    <xf numFmtId="0" fontId="14" fillId="0" borderId="0" xfId="8" applyFont="1"/>
    <xf numFmtId="0" fontId="14" fillId="0" borderId="0" xfId="8" applyFont="1" applyAlignment="1">
      <alignment horizontal="left"/>
    </xf>
    <xf numFmtId="4" fontId="9" fillId="0" borderId="0" xfId="11" applyNumberFormat="1" applyAlignment="1">
      <alignment horizontal="right"/>
    </xf>
    <xf numFmtId="0" fontId="9" fillId="0" borderId="0" xfId="11" applyAlignment="1">
      <alignment horizontal="right"/>
    </xf>
    <xf numFmtId="0" fontId="2" fillId="0" borderId="16" xfId="8" applyFont="1" applyBorder="1" applyAlignment="1" applyProtection="1">
      <alignment horizontal="center"/>
      <protection locked="0"/>
    </xf>
    <xf numFmtId="0" fontId="2" fillId="0" borderId="18" xfId="8" applyFont="1" applyBorder="1" applyAlignment="1" applyProtection="1">
      <alignment horizontal="center"/>
      <protection locked="0"/>
    </xf>
    <xf numFmtId="0" fontId="2" fillId="0" borderId="0" xfId="8" applyFont="1" applyAlignment="1">
      <alignment horizontal="center"/>
    </xf>
    <xf numFmtId="4" fontId="2" fillId="2" borderId="17" xfId="8" applyNumberFormat="1" applyFont="1" applyFill="1" applyBorder="1" applyAlignment="1">
      <alignment horizontal="center" wrapText="1"/>
    </xf>
    <xf numFmtId="1" fontId="14" fillId="0" borderId="0" xfId="8" applyNumberFormat="1" applyFont="1"/>
    <xf numFmtId="168" fontId="11" fillId="0" borderId="14" xfId="16" applyNumberFormat="1" applyFont="1" applyFill="1" applyBorder="1" applyAlignment="1" applyProtection="1">
      <alignment horizontal="right" vertical="top" wrapText="1"/>
      <protection locked="0"/>
    </xf>
    <xf numFmtId="169" fontId="11" fillId="5" borderId="14" xfId="16" applyNumberFormat="1" applyFont="1" applyFill="1" applyBorder="1" applyAlignment="1" applyProtection="1">
      <alignment horizontal="right" vertical="top" wrapText="1"/>
    </xf>
    <xf numFmtId="169" fontId="11" fillId="5" borderId="15" xfId="16" applyNumberFormat="1" applyFont="1" applyFill="1" applyBorder="1" applyAlignment="1" applyProtection="1">
      <alignment horizontal="right" vertical="top" wrapText="1"/>
    </xf>
    <xf numFmtId="4" fontId="14" fillId="0" borderId="0" xfId="8" applyNumberFormat="1" applyFont="1"/>
    <xf numFmtId="3" fontId="24" fillId="5" borderId="0" xfId="8" applyNumberFormat="1" applyFont="1" applyFill="1" applyAlignment="1" applyProtection="1">
      <alignment horizontal="right"/>
      <protection locked="0"/>
    </xf>
    <xf numFmtId="3" fontId="24" fillId="5" borderId="0" xfId="8" applyNumberFormat="1" applyFont="1" applyFill="1" applyProtection="1">
      <protection locked="0"/>
    </xf>
    <xf numFmtId="3" fontId="24" fillId="5" borderId="0" xfId="8" applyNumberFormat="1" applyFont="1" applyFill="1"/>
    <xf numFmtId="3" fontId="24" fillId="5" borderId="29" xfId="8" applyNumberFormat="1" applyFont="1" applyFill="1" applyBorder="1" applyAlignment="1" applyProtection="1">
      <alignment horizontal="right"/>
      <protection locked="0"/>
    </xf>
    <xf numFmtId="3" fontId="15" fillId="2" borderId="45" xfId="8" applyNumberFormat="1" applyFont="1" applyFill="1" applyBorder="1"/>
    <xf numFmtId="3" fontId="2" fillId="3" borderId="45" xfId="8" applyNumberFormat="1" applyFont="1" applyFill="1" applyBorder="1"/>
    <xf numFmtId="0" fontId="14" fillId="2" borderId="13" xfId="8" applyFont="1" applyFill="1" applyBorder="1" applyAlignment="1">
      <alignment horizontal="right"/>
    </xf>
    <xf numFmtId="9" fontId="14" fillId="2" borderId="39" xfId="8" applyNumberFormat="1" applyFont="1" applyFill="1" applyBorder="1" applyProtection="1">
      <protection locked="0"/>
    </xf>
    <xf numFmtId="0" fontId="14" fillId="2" borderId="29" xfId="8" applyFont="1" applyFill="1" applyBorder="1" applyProtection="1">
      <protection locked="0"/>
    </xf>
    <xf numFmtId="0" fontId="14" fillId="0" borderId="0" xfId="8" applyFont="1" applyProtection="1">
      <protection locked="0"/>
    </xf>
    <xf numFmtId="0" fontId="15" fillId="3" borderId="44" xfId="8" applyFont="1" applyFill="1" applyBorder="1" applyAlignment="1">
      <alignment horizontal="right"/>
    </xf>
    <xf numFmtId="0" fontId="15" fillId="3" borderId="25" xfId="8" applyFont="1" applyFill="1" applyBorder="1" applyAlignment="1">
      <alignment horizontal="right"/>
    </xf>
    <xf numFmtId="0" fontId="14" fillId="3" borderId="25" xfId="8" applyFont="1" applyFill="1" applyBorder="1" applyProtection="1">
      <protection locked="0"/>
    </xf>
    <xf numFmtId="3" fontId="14" fillId="0" borderId="0" xfId="8" applyNumberFormat="1" applyFont="1"/>
    <xf numFmtId="10" fontId="2" fillId="0" borderId="1" xfId="18" applyNumberFormat="1" applyFont="1" applyBorder="1"/>
    <xf numFmtId="4" fontId="16" fillId="0" borderId="39" xfId="10" applyNumberFormat="1" applyFont="1" applyBorder="1" applyAlignment="1">
      <alignment horizontal="center" vertical="center" wrapText="1"/>
    </xf>
    <xf numFmtId="4" fontId="16" fillId="0" borderId="14" xfId="10" applyNumberFormat="1" applyFont="1" applyBorder="1" applyAlignment="1">
      <alignment horizontal="center" vertical="center" wrapText="1"/>
    </xf>
    <xf numFmtId="0" fontId="1" fillId="0" borderId="0" xfId="10" applyFont="1" applyAlignment="1">
      <alignment horizontal="left"/>
    </xf>
    <xf numFmtId="0" fontId="16" fillId="0" borderId="5" xfId="10" applyFont="1" applyBorder="1" applyAlignment="1">
      <alignment vertical="center" wrapText="1"/>
    </xf>
    <xf numFmtId="0" fontId="2" fillId="2" borderId="46" xfId="8" applyFont="1" applyFill="1" applyBorder="1" applyAlignment="1">
      <alignment horizontal="left" wrapText="1"/>
    </xf>
    <xf numFmtId="4" fontId="2" fillId="0" borderId="27" xfId="8" applyNumberFormat="1" applyFont="1" applyBorder="1" applyAlignment="1">
      <alignment horizontal="left" wrapText="1"/>
    </xf>
    <xf numFmtId="0" fontId="2" fillId="2" borderId="27" xfId="8" applyFont="1" applyFill="1" applyBorder="1" applyAlignment="1">
      <alignment horizontal="left" wrapText="1"/>
    </xf>
    <xf numFmtId="3" fontId="1" fillId="0" borderId="21" xfId="8" applyNumberFormat="1" applyBorder="1"/>
    <xf numFmtId="3" fontId="16" fillId="3" borderId="3" xfId="10" applyNumberFormat="1" applyFont="1" applyFill="1" applyBorder="1" applyAlignment="1">
      <alignment vertical="center" wrapText="1"/>
    </xf>
    <xf numFmtId="4" fontId="2" fillId="0" borderId="47" xfId="8" applyNumberFormat="1" applyFont="1" applyBorder="1"/>
    <xf numFmtId="4" fontId="1" fillId="0" borderId="30" xfId="8" applyNumberFormat="1" applyBorder="1" applyAlignment="1">
      <alignment horizontal="right"/>
    </xf>
    <xf numFmtId="3" fontId="1" fillId="0" borderId="32" xfId="8" applyNumberFormat="1" applyBorder="1"/>
    <xf numFmtId="0" fontId="14" fillId="0" borderId="1" xfId="8" applyFont="1" applyBorder="1"/>
    <xf numFmtId="167" fontId="1" fillId="0" borderId="1" xfId="8" applyNumberFormat="1" applyBorder="1"/>
    <xf numFmtId="10" fontId="1" fillId="0" borderId="1" xfId="18" applyNumberFormat="1" applyFont="1" applyBorder="1"/>
    <xf numFmtId="3" fontId="16" fillId="2" borderId="3" xfId="10" applyNumberFormat="1" applyFont="1" applyFill="1" applyBorder="1" applyAlignment="1">
      <alignment vertical="center" wrapText="1"/>
    </xf>
    <xf numFmtId="3" fontId="19" fillId="2" borderId="23" xfId="8" applyNumberFormat="1" applyFont="1" applyFill="1" applyBorder="1"/>
    <xf numFmtId="3" fontId="11" fillId="0" borderId="3" xfId="10" applyNumberFormat="1" applyFont="1" applyBorder="1" applyAlignment="1">
      <alignment horizontal="center" vertical="center" wrapText="1"/>
    </xf>
    <xf numFmtId="3" fontId="20" fillId="2" borderId="23" xfId="8" applyNumberFormat="1" applyFont="1" applyFill="1" applyBorder="1"/>
    <xf numFmtId="3" fontId="19" fillId="2" borderId="32" xfId="8" applyNumberFormat="1" applyFont="1" applyFill="1" applyBorder="1"/>
    <xf numFmtId="3" fontId="19" fillId="2" borderId="21" xfId="8" applyNumberFormat="1" applyFont="1" applyFill="1" applyBorder="1"/>
    <xf numFmtId="3" fontId="19" fillId="2" borderId="26" xfId="8" applyNumberFormat="1" applyFont="1" applyFill="1" applyBorder="1"/>
    <xf numFmtId="3" fontId="11" fillId="0" borderId="3" xfId="10" applyNumberFormat="1" applyFont="1" applyBorder="1" applyAlignment="1">
      <alignment vertical="center" wrapText="1"/>
    </xf>
    <xf numFmtId="3" fontId="16" fillId="0" borderId="3" xfId="10" applyNumberFormat="1" applyFont="1" applyBorder="1" applyAlignment="1">
      <alignment horizontal="right" vertical="center" wrapText="1"/>
    </xf>
    <xf numFmtId="3" fontId="16" fillId="3" borderId="36" xfId="10" applyNumberFormat="1" applyFont="1" applyFill="1" applyBorder="1" applyAlignment="1">
      <alignment vertical="center" wrapText="1"/>
    </xf>
    <xf numFmtId="3" fontId="16" fillId="3" borderId="12" xfId="10" applyNumberFormat="1" applyFont="1" applyFill="1" applyBorder="1" applyAlignment="1">
      <alignment vertical="center" wrapText="1"/>
    </xf>
    <xf numFmtId="4" fontId="2" fillId="7" borderId="17" xfId="8" applyNumberFormat="1" applyFont="1" applyFill="1" applyBorder="1" applyAlignment="1">
      <alignment horizontal="center" wrapText="1"/>
    </xf>
    <xf numFmtId="169" fontId="11" fillId="0" borderId="14" xfId="16" applyNumberFormat="1" applyFont="1" applyFill="1" applyBorder="1" applyAlignment="1" applyProtection="1">
      <alignment horizontal="right" vertical="top" wrapText="1"/>
    </xf>
    <xf numFmtId="169" fontId="11" fillId="5" borderId="1" xfId="16" applyNumberFormat="1" applyFont="1" applyFill="1" applyBorder="1" applyAlignment="1" applyProtection="1">
      <alignment horizontal="right" vertical="top" wrapText="1"/>
    </xf>
    <xf numFmtId="168" fontId="11" fillId="0" borderId="30" xfId="16" applyNumberFormat="1" applyFont="1" applyFill="1" applyBorder="1" applyAlignment="1" applyProtection="1">
      <alignment horizontal="right" vertical="top" wrapText="1"/>
      <protection locked="0"/>
    </xf>
    <xf numFmtId="169" fontId="11" fillId="5" borderId="30" xfId="16" applyNumberFormat="1" applyFont="1" applyFill="1" applyBorder="1" applyAlignment="1" applyProtection="1">
      <alignment horizontal="right" vertical="top" wrapText="1"/>
    </xf>
    <xf numFmtId="169" fontId="11" fillId="0" borderId="30" xfId="16" applyNumberFormat="1" applyFont="1" applyFill="1" applyBorder="1" applyAlignment="1" applyProtection="1">
      <alignment horizontal="right" vertical="top" wrapText="1"/>
    </xf>
    <xf numFmtId="169" fontId="11" fillId="5" borderId="51" xfId="16" applyNumberFormat="1" applyFont="1" applyFill="1" applyBorder="1" applyAlignment="1" applyProtection="1">
      <alignment horizontal="right" vertical="top" wrapText="1"/>
    </xf>
    <xf numFmtId="168" fontId="11" fillId="0" borderId="1" xfId="16" applyNumberFormat="1" applyFont="1" applyFill="1" applyBorder="1" applyAlignment="1" applyProtection="1">
      <alignment horizontal="right" vertical="top" wrapText="1"/>
      <protection locked="0"/>
    </xf>
    <xf numFmtId="169" fontId="11" fillId="0" borderId="1" xfId="16" applyNumberFormat="1" applyFont="1" applyFill="1" applyBorder="1" applyAlignment="1" applyProtection="1">
      <alignment horizontal="right" vertical="top" wrapText="1"/>
    </xf>
    <xf numFmtId="169" fontId="11" fillId="5" borderId="7" xfId="16" applyNumberFormat="1" applyFont="1" applyFill="1" applyBorder="1" applyAlignment="1" applyProtection="1">
      <alignment horizontal="right" vertical="top" wrapText="1"/>
    </xf>
    <xf numFmtId="168" fontId="11" fillId="0" borderId="12" xfId="16" applyNumberFormat="1" applyFont="1" applyFill="1" applyBorder="1" applyAlignment="1" applyProtection="1">
      <alignment horizontal="right" vertical="top" wrapText="1"/>
      <protection locked="0"/>
    </xf>
    <xf numFmtId="169" fontId="11" fillId="5" borderId="12" xfId="16" applyNumberFormat="1" applyFont="1" applyFill="1" applyBorder="1" applyAlignment="1" applyProtection="1">
      <alignment horizontal="right" vertical="top" wrapText="1"/>
    </xf>
    <xf numFmtId="169" fontId="11" fillId="0" borderId="12" xfId="16" applyNumberFormat="1" applyFont="1" applyFill="1" applyBorder="1" applyAlignment="1" applyProtection="1">
      <alignment horizontal="right" vertical="top" wrapText="1"/>
    </xf>
    <xf numFmtId="169" fontId="11" fillId="5" borderId="48" xfId="16" applyNumberFormat="1" applyFont="1" applyFill="1" applyBorder="1" applyAlignment="1" applyProtection="1">
      <alignment horizontal="right" vertical="top" wrapText="1"/>
    </xf>
    <xf numFmtId="1" fontId="14" fillId="0" borderId="8" xfId="8" applyNumberFormat="1" applyFont="1" applyBorder="1"/>
    <xf numFmtId="0" fontId="23" fillId="0" borderId="9" xfId="8" applyFont="1" applyBorder="1" applyAlignment="1" applyProtection="1">
      <alignment horizontal="left"/>
      <protection locked="0"/>
    </xf>
    <xf numFmtId="168" fontId="11" fillId="0" borderId="9" xfId="16" applyNumberFormat="1" applyFont="1" applyFill="1" applyBorder="1" applyAlignment="1" applyProtection="1">
      <alignment horizontal="right" vertical="top" wrapText="1"/>
      <protection locked="0"/>
    </xf>
    <xf numFmtId="0" fontId="14" fillId="0" borderId="52" xfId="8" applyFont="1" applyBorder="1" applyAlignment="1" applyProtection="1">
      <alignment horizontal="center"/>
      <protection locked="0"/>
    </xf>
    <xf numFmtId="169" fontId="11" fillId="5" borderId="9" xfId="16" applyNumberFormat="1" applyFont="1" applyFill="1" applyBorder="1" applyAlignment="1" applyProtection="1">
      <alignment horizontal="right" vertical="top" wrapText="1"/>
    </xf>
    <xf numFmtId="169" fontId="11" fillId="0" borderId="9" xfId="16" applyNumberFormat="1" applyFont="1" applyFill="1" applyBorder="1" applyAlignment="1" applyProtection="1">
      <alignment horizontal="right" vertical="top" wrapText="1"/>
    </xf>
    <xf numFmtId="169" fontId="11" fillId="5" borderId="52" xfId="16" applyNumberFormat="1" applyFont="1" applyFill="1" applyBorder="1" applyAlignment="1" applyProtection="1">
      <alignment horizontal="right" vertical="top" wrapText="1"/>
    </xf>
    <xf numFmtId="3" fontId="14" fillId="3" borderId="29" xfId="8" applyNumberFormat="1" applyFont="1" applyFill="1" applyBorder="1" applyProtection="1">
      <protection locked="0"/>
    </xf>
    <xf numFmtId="3" fontId="14" fillId="3" borderId="29" xfId="8" applyNumberFormat="1" applyFont="1" applyFill="1" applyBorder="1"/>
    <xf numFmtId="3" fontId="22" fillId="2" borderId="2" xfId="10" applyNumberFormat="1" applyFont="1" applyFill="1" applyBorder="1" applyAlignment="1">
      <alignment vertical="center" wrapText="1"/>
    </xf>
    <xf numFmtId="3" fontId="31" fillId="2" borderId="45" xfId="8" applyNumberFormat="1" applyFont="1" applyFill="1" applyBorder="1"/>
    <xf numFmtId="0" fontId="2" fillId="0" borderId="0" xfId="10" applyFont="1" applyAlignment="1">
      <alignment horizontal="left"/>
    </xf>
    <xf numFmtId="0" fontId="21" fillId="0" borderId="0" xfId="8" applyFont="1" applyAlignment="1">
      <alignment horizontal="center"/>
    </xf>
    <xf numFmtId="4" fontId="32" fillId="0" borderId="29" xfId="10" applyNumberFormat="1" applyFont="1" applyBorder="1" applyAlignment="1">
      <alignment vertical="center" wrapText="1"/>
    </xf>
    <xf numFmtId="3" fontId="20" fillId="0" borderId="36" xfId="8" applyNumberFormat="1" applyFont="1" applyBorder="1"/>
    <xf numFmtId="3" fontId="20" fillId="0" borderId="35" xfId="8" applyNumberFormat="1" applyFont="1" applyBorder="1"/>
    <xf numFmtId="3" fontId="20" fillId="0" borderId="34" xfId="8" applyNumberFormat="1" applyFont="1" applyBorder="1"/>
    <xf numFmtId="3" fontId="20" fillId="0" borderId="37" xfId="8" applyNumberFormat="1" applyFont="1" applyBorder="1"/>
    <xf numFmtId="3" fontId="20" fillId="0" borderId="31" xfId="8" applyNumberFormat="1" applyFont="1" applyBorder="1"/>
    <xf numFmtId="3" fontId="20" fillId="0" borderId="0" xfId="8" applyNumberFormat="1" applyFont="1"/>
    <xf numFmtId="3" fontId="19" fillId="0" borderId="39" xfId="8" applyNumberFormat="1" applyFont="1" applyBorder="1"/>
    <xf numFmtId="3" fontId="19" fillId="0" borderId="38" xfId="8" applyNumberFormat="1" applyFont="1" applyBorder="1"/>
    <xf numFmtId="3" fontId="19" fillId="0" borderId="29" xfId="8" applyNumberFormat="1" applyFont="1" applyBorder="1"/>
    <xf numFmtId="3" fontId="19" fillId="0" borderId="41" xfId="8" applyNumberFormat="1" applyFont="1" applyBorder="1"/>
    <xf numFmtId="3" fontId="19" fillId="0" borderId="20" xfId="8" applyNumberFormat="1" applyFont="1" applyBorder="1"/>
    <xf numFmtId="3" fontId="20" fillId="0" borderId="25" xfId="8" applyNumberFormat="1" applyFont="1" applyBorder="1"/>
    <xf numFmtId="3" fontId="20" fillId="0" borderId="40" xfId="8" applyNumberFormat="1" applyFont="1" applyBorder="1"/>
    <xf numFmtId="0" fontId="16" fillId="2" borderId="12" xfId="10" applyFont="1" applyFill="1" applyBorder="1" applyAlignment="1">
      <alignment horizontal="left" vertical="center" wrapText="1"/>
    </xf>
    <xf numFmtId="0" fontId="11" fillId="0" borderId="11" xfId="10" applyFont="1" applyBorder="1" applyAlignment="1">
      <alignment horizontal="left" vertical="center" wrapText="1"/>
    </xf>
    <xf numFmtId="0" fontId="11" fillId="0" borderId="12" xfId="10" applyFont="1" applyBorder="1" applyAlignment="1">
      <alignment horizontal="left" vertical="center" wrapText="1"/>
    </xf>
    <xf numFmtId="3" fontId="16" fillId="0" borderId="3" xfId="10" applyNumberFormat="1" applyFont="1" applyBorder="1" applyAlignment="1">
      <alignment vertical="center" wrapText="1"/>
    </xf>
    <xf numFmtId="3" fontId="16" fillId="0" borderId="1" xfId="10" applyNumberFormat="1" applyFont="1" applyBorder="1" applyAlignment="1">
      <alignment vertical="center" wrapText="1"/>
    </xf>
    <xf numFmtId="3" fontId="15" fillId="3" borderId="28" xfId="8" applyNumberFormat="1" applyFont="1" applyFill="1" applyBorder="1" applyAlignment="1">
      <alignment horizontal="right"/>
    </xf>
    <xf numFmtId="3" fontId="15" fillId="3" borderId="29" xfId="8" applyNumberFormat="1" applyFont="1" applyFill="1" applyBorder="1" applyAlignment="1">
      <alignment horizontal="right"/>
    </xf>
    <xf numFmtId="3" fontId="2" fillId="3" borderId="29" xfId="8" applyNumberFormat="1" applyFont="1" applyFill="1" applyBorder="1"/>
    <xf numFmtId="3" fontId="15" fillId="3" borderId="29" xfId="8" applyNumberFormat="1" applyFont="1" applyFill="1" applyBorder="1" applyProtection="1">
      <protection locked="0"/>
    </xf>
    <xf numFmtId="3" fontId="24" fillId="0" borderId="0" xfId="8" applyNumberFormat="1" applyFont="1"/>
    <xf numFmtId="3" fontId="24" fillId="5" borderId="22" xfId="8" applyNumberFormat="1" applyFont="1" applyFill="1" applyBorder="1" applyAlignment="1">
      <alignment horizontal="right"/>
    </xf>
    <xf numFmtId="3" fontId="25" fillId="5" borderId="0" xfId="8" applyNumberFormat="1" applyFont="1" applyFill="1" applyAlignment="1">
      <alignment horizontal="right"/>
    </xf>
    <xf numFmtId="3" fontId="25" fillId="5" borderId="0" xfId="8" applyNumberFormat="1" applyFont="1" applyFill="1" applyProtection="1">
      <protection locked="0"/>
    </xf>
    <xf numFmtId="3" fontId="25" fillId="5" borderId="0" xfId="8" applyNumberFormat="1" applyFont="1" applyFill="1"/>
    <xf numFmtId="3" fontId="24" fillId="5" borderId="23" xfId="8" applyNumberFormat="1" applyFont="1" applyFill="1" applyBorder="1"/>
    <xf numFmtId="3" fontId="14" fillId="2" borderId="10" xfId="8" applyNumberFormat="1" applyFont="1" applyFill="1" applyBorder="1" applyAlignment="1">
      <alignment horizontal="right"/>
    </xf>
    <xf numFmtId="3" fontId="14" fillId="2" borderId="45" xfId="8" applyNumberFormat="1" applyFont="1" applyFill="1" applyBorder="1" applyAlignment="1">
      <alignment horizontal="center"/>
    </xf>
    <xf numFmtId="3" fontId="15" fillId="2" borderId="45" xfId="8" applyNumberFormat="1" applyFont="1" applyFill="1" applyBorder="1" applyAlignment="1" applyProtection="1">
      <alignment horizontal="right"/>
      <protection locked="0"/>
    </xf>
    <xf numFmtId="3" fontId="2" fillId="2" borderId="45" xfId="8" applyNumberFormat="1" applyFont="1" applyFill="1" applyBorder="1" applyProtection="1">
      <protection locked="0"/>
    </xf>
    <xf numFmtId="3" fontId="2" fillId="2" borderId="45" xfId="8" applyNumberFormat="1" applyFont="1" applyFill="1" applyBorder="1"/>
    <xf numFmtId="3" fontId="14" fillId="2" borderId="45" xfId="8" applyNumberFormat="1" applyFont="1" applyFill="1" applyBorder="1" applyProtection="1">
      <protection locked="0"/>
    </xf>
    <xf numFmtId="3" fontId="14" fillId="2" borderId="45" xfId="8" applyNumberFormat="1" applyFont="1" applyFill="1" applyBorder="1"/>
    <xf numFmtId="3" fontId="14" fillId="2" borderId="50" xfId="8" applyNumberFormat="1" applyFont="1" applyFill="1" applyBorder="1"/>
    <xf numFmtId="3" fontId="24" fillId="5" borderId="0" xfId="8" applyNumberFormat="1" applyFont="1" applyFill="1" applyAlignment="1">
      <alignment horizontal="center"/>
    </xf>
    <xf numFmtId="3" fontId="25" fillId="5" borderId="0" xfId="8" applyNumberFormat="1" applyFont="1" applyFill="1" applyAlignment="1" applyProtection="1">
      <alignment horizontal="right"/>
      <protection locked="0"/>
    </xf>
    <xf numFmtId="3" fontId="2" fillId="3" borderId="10" xfId="8" applyNumberFormat="1" applyFont="1" applyFill="1" applyBorder="1" applyAlignment="1">
      <alignment horizontal="right"/>
    </xf>
    <xf numFmtId="3" fontId="2" fillId="3" borderId="45" xfId="8" applyNumberFormat="1" applyFont="1" applyFill="1" applyBorder="1" applyProtection="1">
      <protection locked="0"/>
    </xf>
    <xf numFmtId="3" fontId="2" fillId="3" borderId="50" xfId="8" applyNumberFormat="1" applyFont="1" applyFill="1" applyBorder="1"/>
    <xf numFmtId="3" fontId="15" fillId="2" borderId="45" xfId="8" applyNumberFormat="1" applyFont="1" applyFill="1" applyBorder="1" applyAlignment="1">
      <alignment horizontal="center"/>
    </xf>
    <xf numFmtId="3" fontId="2" fillId="3" borderId="24" xfId="8" applyNumberFormat="1" applyFont="1" applyFill="1" applyBorder="1" applyAlignment="1">
      <alignment horizontal="right"/>
    </xf>
    <xf numFmtId="3" fontId="2" fillId="3" borderId="25" xfId="8" applyNumberFormat="1" applyFont="1" applyFill="1" applyBorder="1"/>
    <xf numFmtId="3" fontId="2" fillId="3" borderId="25" xfId="8" applyNumberFormat="1" applyFont="1" applyFill="1" applyBorder="1" applyProtection="1">
      <protection locked="0"/>
    </xf>
    <xf numFmtId="3" fontId="14" fillId="3" borderId="25" xfId="8" applyNumberFormat="1" applyFont="1" applyFill="1" applyBorder="1"/>
    <xf numFmtId="3" fontId="14" fillId="3" borderId="26" xfId="8" applyNumberFormat="1" applyFont="1" applyFill="1" applyBorder="1"/>
    <xf numFmtId="169" fontId="11" fillId="0" borderId="14" xfId="16" applyNumberFormat="1" applyFont="1" applyFill="1" applyBorder="1" applyAlignment="1" applyProtection="1">
      <alignment horizontal="right" vertical="top" wrapText="1"/>
      <protection locked="0"/>
    </xf>
    <xf numFmtId="0" fontId="14" fillId="0" borderId="53" xfId="8" applyFont="1" applyBorder="1"/>
    <xf numFmtId="0" fontId="2" fillId="0" borderId="12" xfId="8" applyFont="1" applyBorder="1"/>
    <xf numFmtId="167" fontId="2" fillId="0" borderId="12" xfId="8" applyNumberFormat="1" applyFont="1" applyBorder="1"/>
    <xf numFmtId="10" fontId="2" fillId="0" borderId="12" xfId="18" applyNumberFormat="1" applyFont="1" applyBorder="1"/>
    <xf numFmtId="167" fontId="14" fillId="0" borderId="0" xfId="8" applyNumberFormat="1" applyFont="1"/>
    <xf numFmtId="10" fontId="14" fillId="0" borderId="0" xfId="18" applyNumberFormat="1" applyFont="1" applyBorder="1"/>
    <xf numFmtId="0" fontId="1" fillId="0" borderId="0" xfId="8"/>
    <xf numFmtId="0" fontId="2" fillId="0" borderId="0" xfId="8" applyFont="1"/>
    <xf numFmtId="167" fontId="2" fillId="0" borderId="0" xfId="8" applyNumberFormat="1" applyFont="1"/>
    <xf numFmtId="10" fontId="2" fillId="0" borderId="0" xfId="18" applyNumberFormat="1" applyFont="1" applyBorder="1"/>
    <xf numFmtId="0" fontId="2" fillId="0" borderId="0" xfId="10" applyFont="1"/>
    <xf numFmtId="0" fontId="14" fillId="0" borderId="34" xfId="8" applyFont="1" applyBorder="1"/>
    <xf numFmtId="167" fontId="14" fillId="0" borderId="34" xfId="8" applyNumberFormat="1" applyFont="1" applyBorder="1"/>
    <xf numFmtId="10" fontId="14" fillId="0" borderId="34" xfId="18" applyNumberFormat="1" applyFont="1" applyBorder="1"/>
    <xf numFmtId="3" fontId="11" fillId="0" borderId="2" xfId="10" applyNumberFormat="1" applyFont="1" applyBorder="1" applyAlignment="1">
      <alignment vertical="center" wrapText="1"/>
    </xf>
    <xf numFmtId="3" fontId="16" fillId="0" borderId="2" xfId="10" applyNumberFormat="1" applyFont="1" applyBorder="1" applyAlignment="1">
      <alignment vertical="center" wrapText="1"/>
    </xf>
    <xf numFmtId="3" fontId="28" fillId="6" borderId="2" xfId="10" applyNumberFormat="1" applyFont="1" applyFill="1" applyBorder="1" applyAlignment="1">
      <alignment vertical="center" wrapText="1"/>
    </xf>
    <xf numFmtId="3" fontId="29" fillId="0" borderId="2" xfId="10" applyNumberFormat="1" applyFont="1" applyBorder="1" applyAlignment="1">
      <alignment vertical="center" wrapText="1"/>
    </xf>
    <xf numFmtId="3" fontId="11" fillId="0" borderId="35" xfId="10" applyNumberFormat="1" applyFont="1" applyBorder="1" applyAlignment="1">
      <alignment vertical="center" wrapText="1"/>
    </xf>
    <xf numFmtId="0" fontId="11" fillId="0" borderId="0" xfId="10" applyFont="1" applyAlignment="1">
      <alignment horizontal="right" vertical="center" wrapText="1"/>
    </xf>
    <xf numFmtId="0" fontId="2" fillId="0" borderId="54" xfId="8" applyFont="1" applyBorder="1" applyAlignment="1">
      <alignment horizontal="left"/>
    </xf>
    <xf numFmtId="0" fontId="15" fillId="0" borderId="49" xfId="8" applyFont="1" applyBorder="1" applyAlignment="1">
      <alignment horizontal="center" wrapText="1"/>
    </xf>
    <xf numFmtId="0" fontId="2" fillId="0" borderId="16" xfId="8" applyFont="1" applyBorder="1"/>
    <xf numFmtId="4" fontId="16" fillId="0" borderId="55" xfId="10" applyNumberFormat="1" applyFont="1" applyBorder="1" applyAlignment="1">
      <alignment horizontal="center" vertical="center" wrapText="1"/>
    </xf>
    <xf numFmtId="1" fontId="14" fillId="0" borderId="6" xfId="8" applyNumberFormat="1" applyFont="1" applyBorder="1"/>
    <xf numFmtId="0" fontId="26" fillId="0" borderId="3" xfId="8" applyFont="1" applyBorder="1" applyAlignment="1" applyProtection="1">
      <alignment horizontal="left"/>
      <protection locked="0"/>
    </xf>
    <xf numFmtId="0" fontId="14" fillId="0" borderId="13" xfId="8" applyFont="1" applyBorder="1" applyAlignment="1" applyProtection="1">
      <alignment horizontal="center"/>
      <protection locked="0"/>
    </xf>
    <xf numFmtId="0" fontId="14" fillId="0" borderId="7" xfId="8" applyFont="1" applyBorder="1" applyAlignment="1" applyProtection="1">
      <alignment horizontal="center"/>
      <protection locked="0"/>
    </xf>
    <xf numFmtId="1" fontId="14" fillId="0" borderId="4" xfId="8" applyNumberFormat="1" applyFont="1" applyBorder="1"/>
    <xf numFmtId="0" fontId="28" fillId="0" borderId="39" xfId="8" applyFont="1" applyBorder="1" applyAlignment="1" applyProtection="1">
      <alignment horizontal="left" vertical="center"/>
      <protection locked="0"/>
    </xf>
    <xf numFmtId="0" fontId="14" fillId="0" borderId="15" xfId="8" applyFont="1" applyBorder="1" applyProtection="1">
      <protection locked="0"/>
    </xf>
    <xf numFmtId="10" fontId="1" fillId="0" borderId="1" xfId="18" applyNumberFormat="1" applyFont="1" applyFill="1" applyBorder="1"/>
    <xf numFmtId="0" fontId="26" fillId="0" borderId="3" xfId="8" applyFont="1" applyBorder="1" applyAlignment="1" applyProtection="1">
      <alignment horizontal="left" vertical="center"/>
      <protection locked="0"/>
    </xf>
    <xf numFmtId="0" fontId="14" fillId="0" borderId="7" xfId="8" applyFont="1" applyBorder="1" applyProtection="1">
      <protection locked="0"/>
    </xf>
    <xf numFmtId="10" fontId="2" fillId="0" borderId="1" xfId="18" applyNumberFormat="1" applyFont="1" applyFill="1" applyBorder="1"/>
    <xf numFmtId="0" fontId="28" fillId="0" borderId="3" xfId="8" applyFont="1" applyBorder="1" applyAlignment="1" applyProtection="1">
      <alignment horizontal="left" vertical="center"/>
      <protection locked="0"/>
    </xf>
    <xf numFmtId="0" fontId="26" fillId="0" borderId="36" xfId="8" applyFont="1" applyBorder="1" applyAlignment="1" applyProtection="1">
      <alignment horizontal="left" vertical="center"/>
      <protection locked="0"/>
    </xf>
    <xf numFmtId="0" fontId="26" fillId="0" borderId="39" xfId="8" applyFont="1" applyBorder="1" applyAlignment="1" applyProtection="1">
      <alignment horizontal="left"/>
      <protection locked="0"/>
    </xf>
    <xf numFmtId="0" fontId="28" fillId="0" borderId="39" xfId="8" applyFont="1" applyBorder="1" applyAlignment="1" applyProtection="1">
      <alignment horizontal="left"/>
      <protection locked="0"/>
    </xf>
    <xf numFmtId="0" fontId="28" fillId="0" borderId="3" xfId="8" applyFont="1" applyBorder="1" applyAlignment="1" applyProtection="1">
      <alignment horizontal="left"/>
      <protection locked="0"/>
    </xf>
    <xf numFmtId="0" fontId="14" fillId="0" borderId="7" xfId="8" applyFont="1" applyBorder="1" applyAlignment="1" applyProtection="1">
      <alignment horizontal="center" vertical="center"/>
      <protection locked="0"/>
    </xf>
    <xf numFmtId="0" fontId="30" fillId="0" borderId="3" xfId="8" applyFont="1" applyBorder="1" applyAlignment="1" applyProtection="1">
      <alignment horizontal="left"/>
      <protection locked="0"/>
    </xf>
    <xf numFmtId="0" fontId="26" fillId="0" borderId="37" xfId="8" applyFont="1" applyBorder="1" applyAlignment="1" applyProtection="1">
      <alignment horizontal="left"/>
      <protection locked="0"/>
    </xf>
    <xf numFmtId="0" fontId="14" fillId="0" borderId="48" xfId="8" applyFont="1" applyBorder="1" applyAlignment="1" applyProtection="1">
      <alignment horizontal="center"/>
      <protection locked="0"/>
    </xf>
    <xf numFmtId="0" fontId="28" fillId="0" borderId="36" xfId="8" applyFont="1" applyBorder="1" applyAlignment="1" applyProtection="1">
      <alignment horizontal="left"/>
      <protection locked="0"/>
    </xf>
    <xf numFmtId="0" fontId="26" fillId="0" borderId="36" xfId="8" applyFont="1" applyBorder="1" applyAlignment="1" applyProtection="1">
      <alignment horizontal="left"/>
      <protection locked="0"/>
    </xf>
    <xf numFmtId="0" fontId="30" fillId="0" borderId="36" xfId="8" applyFont="1" applyBorder="1" applyAlignment="1" applyProtection="1">
      <alignment horizontal="left"/>
      <protection locked="0"/>
    </xf>
    <xf numFmtId="4" fontId="16" fillId="3" borderId="58" xfId="10" applyNumberFormat="1" applyFont="1" applyFill="1" applyBorder="1" applyAlignment="1">
      <alignment vertical="center" wrapText="1"/>
    </xf>
    <xf numFmtId="4" fontId="16" fillId="2" borderId="58" xfId="10" applyNumberFormat="1" applyFont="1" applyFill="1" applyBorder="1" applyAlignment="1">
      <alignment vertical="center" wrapText="1"/>
    </xf>
    <xf numFmtId="4" fontId="11" fillId="0" borderId="58" xfId="10" applyNumberFormat="1" applyFont="1" applyBorder="1" applyAlignment="1">
      <alignment vertical="center" wrapText="1"/>
    </xf>
    <xf numFmtId="4" fontId="16" fillId="0" borderId="58" xfId="10" applyNumberFormat="1" applyFont="1" applyBorder="1" applyAlignment="1">
      <alignment vertical="center" wrapText="1"/>
    </xf>
    <xf numFmtId="4" fontId="28" fillId="6" borderId="58" xfId="10" applyNumberFormat="1" applyFont="1" applyFill="1" applyBorder="1" applyAlignment="1">
      <alignment vertical="center" wrapText="1"/>
    </xf>
    <xf numFmtId="4" fontId="29" fillId="0" borderId="58" xfId="10" applyNumberFormat="1" applyFont="1" applyBorder="1" applyAlignment="1">
      <alignment vertical="center" wrapText="1"/>
    </xf>
    <xf numFmtId="4" fontId="16" fillId="2" borderId="59" xfId="10" applyNumberFormat="1" applyFont="1" applyFill="1" applyBorder="1" applyAlignment="1">
      <alignment vertical="center" wrapText="1"/>
    </xf>
    <xf numFmtId="4" fontId="11" fillId="0" borderId="59" xfId="10" applyNumberFormat="1" applyFont="1" applyBorder="1" applyAlignment="1">
      <alignment vertical="center" wrapText="1"/>
    </xf>
    <xf numFmtId="4" fontId="16" fillId="3" borderId="56" xfId="10" applyNumberFormat="1" applyFont="1" applyFill="1" applyBorder="1" applyAlignment="1">
      <alignment vertical="center" wrapText="1"/>
    </xf>
    <xf numFmtId="4" fontId="16" fillId="3" borderId="60" xfId="10" applyNumberFormat="1" applyFont="1" applyFill="1" applyBorder="1" applyAlignment="1">
      <alignment vertical="center" wrapText="1"/>
    </xf>
    <xf numFmtId="4" fontId="22" fillId="2" borderId="58" xfId="10" applyNumberFormat="1" applyFont="1" applyFill="1" applyBorder="1" applyAlignment="1">
      <alignment vertical="center" wrapText="1"/>
    </xf>
    <xf numFmtId="4" fontId="16" fillId="0" borderId="59" xfId="10" applyNumberFormat="1" applyFont="1" applyBorder="1" applyAlignment="1">
      <alignment vertical="center" wrapText="1"/>
    </xf>
    <xf numFmtId="4" fontId="16" fillId="3" borderId="61" xfId="10" applyNumberFormat="1" applyFont="1" applyFill="1" applyBorder="1" applyAlignment="1">
      <alignment vertical="center" wrapText="1"/>
    </xf>
    <xf numFmtId="1" fontId="11" fillId="5" borderId="14" xfId="16" applyNumberFormat="1" applyFont="1" applyFill="1" applyBorder="1" applyAlignment="1" applyProtection="1">
      <alignment horizontal="right" vertical="top" wrapText="1"/>
    </xf>
    <xf numFmtId="4" fontId="2" fillId="3" borderId="29" xfId="8" applyNumberFormat="1" applyFont="1" applyFill="1" applyBorder="1"/>
    <xf numFmtId="4" fontId="2" fillId="2" borderId="32" xfId="8" applyNumberFormat="1" applyFont="1" applyFill="1" applyBorder="1"/>
    <xf numFmtId="4" fontId="2" fillId="3" borderId="26" xfId="8" applyNumberFormat="1" applyFont="1" applyFill="1" applyBorder="1"/>
    <xf numFmtId="9" fontId="14" fillId="2" borderId="29" xfId="8" applyNumberFormat="1" applyFont="1" applyFill="1" applyBorder="1" applyProtection="1">
      <protection locked="0"/>
    </xf>
    <xf numFmtId="168" fontId="11" fillId="0" borderId="38" xfId="16" applyNumberFormat="1" applyFont="1" applyFill="1" applyBorder="1" applyAlignment="1" applyProtection="1">
      <alignment horizontal="right" vertical="top" wrapText="1"/>
      <protection locked="0"/>
    </xf>
    <xf numFmtId="169" fontId="11" fillId="0" borderId="38" xfId="16" applyNumberFormat="1" applyFont="1" applyFill="1" applyBorder="1" applyAlignment="1" applyProtection="1">
      <alignment horizontal="right" vertical="top" wrapText="1"/>
      <protection locked="0"/>
    </xf>
    <xf numFmtId="168" fontId="11" fillId="0" borderId="31" xfId="16" applyNumberFormat="1" applyFont="1" applyFill="1" applyBorder="1" applyAlignment="1" applyProtection="1">
      <alignment horizontal="right" vertical="top" wrapText="1"/>
      <protection locked="0"/>
    </xf>
    <xf numFmtId="4" fontId="14" fillId="5" borderId="32" xfId="8" applyNumberFormat="1" applyFont="1" applyFill="1" applyBorder="1"/>
    <xf numFmtId="4" fontId="2" fillId="0" borderId="49" xfId="8" applyNumberFormat="1" applyFont="1" applyBorder="1" applyAlignment="1">
      <alignment horizontal="center" wrapText="1"/>
    </xf>
    <xf numFmtId="1" fontId="0" fillId="0" borderId="63" xfId="8" applyNumberFormat="1" applyFont="1" applyBorder="1" applyAlignment="1" applyProtection="1">
      <alignment horizontal="center"/>
      <protection locked="0"/>
    </xf>
    <xf numFmtId="0" fontId="0" fillId="0" borderId="3" xfId="8" applyFont="1" applyBorder="1" applyAlignment="1" applyProtection="1">
      <alignment horizontal="center"/>
      <protection locked="0"/>
    </xf>
    <xf numFmtId="0" fontId="0" fillId="0" borderId="36" xfId="8" applyFont="1" applyBorder="1" applyAlignment="1" applyProtection="1">
      <alignment horizontal="center"/>
      <protection locked="0"/>
    </xf>
    <xf numFmtId="4" fontId="2" fillId="0" borderId="62" xfId="8" applyNumberFormat="1" applyFont="1" applyBorder="1" applyAlignment="1">
      <alignment horizontal="center" wrapText="1"/>
    </xf>
    <xf numFmtId="1" fontId="1" fillId="0" borderId="65" xfId="8" applyNumberFormat="1" applyBorder="1" applyAlignment="1" applyProtection="1">
      <alignment horizontal="center"/>
      <protection locked="0"/>
    </xf>
    <xf numFmtId="0" fontId="0" fillId="0" borderId="10" xfId="8" applyFont="1" applyBorder="1" applyAlignment="1" applyProtection="1">
      <alignment horizontal="center"/>
      <protection locked="0"/>
    </xf>
    <xf numFmtId="0" fontId="0" fillId="0" borderId="33" xfId="8" applyFont="1" applyBorder="1" applyAlignment="1" applyProtection="1">
      <alignment horizontal="center"/>
      <protection locked="0"/>
    </xf>
    <xf numFmtId="0" fontId="1" fillId="0" borderId="66" xfId="8" applyBorder="1" applyAlignment="1" applyProtection="1">
      <alignment horizontal="center"/>
      <protection locked="0"/>
    </xf>
    <xf numFmtId="1" fontId="11" fillId="5" borderId="9" xfId="16" applyNumberFormat="1" applyFont="1" applyFill="1" applyBorder="1" applyAlignment="1">
      <alignment horizontal="right" vertical="top" wrapText="1"/>
    </xf>
    <xf numFmtId="1" fontId="11" fillId="5" borderId="1" xfId="16" applyNumberFormat="1" applyFont="1" applyFill="1" applyBorder="1" applyAlignment="1">
      <alignment horizontal="right" vertical="top" wrapText="1"/>
    </xf>
    <xf numFmtId="169" fontId="11" fillId="5" borderId="14" xfId="16" applyNumberFormat="1" applyFont="1" applyFill="1" applyBorder="1" applyAlignment="1">
      <alignment horizontal="right" vertical="top" wrapText="1"/>
    </xf>
    <xf numFmtId="0" fontId="0" fillId="0" borderId="67" xfId="8" applyFont="1" applyBorder="1" applyAlignment="1" applyProtection="1">
      <alignment horizontal="center"/>
      <protection locked="0"/>
    </xf>
    <xf numFmtId="169" fontId="11" fillId="5" borderId="30" xfId="16" applyNumberFormat="1" applyFont="1" applyFill="1" applyBorder="1" applyAlignment="1">
      <alignment horizontal="right" vertical="top" wrapText="1"/>
    </xf>
    <xf numFmtId="169" fontId="11" fillId="5" borderId="9" xfId="16" applyNumberFormat="1" applyFont="1" applyFill="1" applyBorder="1" applyAlignment="1">
      <alignment horizontal="right" vertical="top" wrapText="1"/>
    </xf>
    <xf numFmtId="0" fontId="14" fillId="0" borderId="64" xfId="8" applyFont="1" applyBorder="1" applyAlignment="1" applyProtection="1">
      <alignment horizontal="center"/>
      <protection locked="0"/>
    </xf>
    <xf numFmtId="4" fontId="14" fillId="5" borderId="23" xfId="8" applyNumberFormat="1" applyFont="1" applyFill="1" applyBorder="1"/>
    <xf numFmtId="1" fontId="11" fillId="5" borderId="12" xfId="16" applyNumberFormat="1" applyFont="1" applyFill="1" applyBorder="1" applyAlignment="1">
      <alignment horizontal="right" vertical="top" wrapText="1"/>
    </xf>
    <xf numFmtId="1" fontId="11" fillId="5" borderId="30" xfId="16" applyNumberFormat="1" applyFont="1" applyFill="1" applyBorder="1" applyAlignment="1">
      <alignment horizontal="right" vertical="top" wrapText="1"/>
    </xf>
    <xf numFmtId="4" fontId="0" fillId="5" borderId="68" xfId="8" applyNumberFormat="1" applyFont="1" applyFill="1" applyBorder="1"/>
    <xf numFmtId="0" fontId="15" fillId="2" borderId="27" xfId="8" applyFont="1" applyFill="1" applyBorder="1" applyAlignment="1">
      <alignment horizontal="center" wrapText="1"/>
    </xf>
    <xf numFmtId="3" fontId="14" fillId="5" borderId="5" xfId="8" applyNumberFormat="1" applyFont="1" applyFill="1" applyBorder="1"/>
    <xf numFmtId="3" fontId="14" fillId="5" borderId="14" xfId="8" applyNumberFormat="1" applyFont="1" applyFill="1" applyBorder="1"/>
    <xf numFmtId="3" fontId="14" fillId="5" borderId="9" xfId="8" applyNumberFormat="1" applyFont="1" applyFill="1" applyBorder="1"/>
    <xf numFmtId="1" fontId="11" fillId="5" borderId="38" xfId="16" applyNumberFormat="1" applyFont="1" applyFill="1" applyBorder="1" applyAlignment="1" applyProtection="1">
      <alignment horizontal="right" vertical="top" wrapText="1"/>
    </xf>
    <xf numFmtId="168" fontId="11" fillId="0" borderId="39" xfId="16" applyNumberFormat="1" applyFont="1" applyFill="1" applyBorder="1" applyAlignment="1" applyProtection="1">
      <alignment horizontal="right" vertical="top" wrapText="1"/>
      <protection locked="0"/>
    </xf>
    <xf numFmtId="168" fontId="11" fillId="0" borderId="35" xfId="16" applyNumberFormat="1" applyFont="1" applyFill="1" applyBorder="1" applyAlignment="1" applyProtection="1">
      <alignment horizontal="right" vertical="top" wrapText="1"/>
      <protection locked="0"/>
    </xf>
    <xf numFmtId="3" fontId="14" fillId="5" borderId="39" xfId="8" applyNumberFormat="1" applyFont="1" applyFill="1" applyBorder="1"/>
    <xf numFmtId="168" fontId="11" fillId="0" borderId="2" xfId="16" applyNumberFormat="1" applyFont="1" applyFill="1" applyBorder="1" applyAlignment="1" applyProtection="1">
      <alignment horizontal="right" vertical="top" wrapText="1"/>
      <protection locked="0"/>
    </xf>
    <xf numFmtId="170" fontId="11" fillId="0" borderId="38" xfId="16" applyNumberFormat="1" applyFont="1" applyFill="1" applyBorder="1" applyAlignment="1" applyProtection="1">
      <alignment horizontal="right" vertical="top" wrapText="1"/>
      <protection locked="0"/>
    </xf>
    <xf numFmtId="170" fontId="11" fillId="0" borderId="38" xfId="16" applyNumberFormat="1" applyFont="1" applyBorder="1" applyAlignment="1" applyProtection="1">
      <alignment horizontal="right" vertical="top" wrapText="1"/>
      <protection locked="0"/>
    </xf>
    <xf numFmtId="169" fontId="11" fillId="0" borderId="38" xfId="16" applyNumberFormat="1" applyFont="1" applyBorder="1" applyAlignment="1" applyProtection="1">
      <alignment horizontal="right" vertical="top" wrapText="1"/>
      <protection locked="0"/>
    </xf>
    <xf numFmtId="169" fontId="11" fillId="0" borderId="39" xfId="16" applyNumberFormat="1" applyFont="1" applyFill="1" applyBorder="1" applyAlignment="1" applyProtection="1">
      <alignment horizontal="right" vertical="top" wrapText="1"/>
      <protection locked="0"/>
    </xf>
    <xf numFmtId="169" fontId="11" fillId="0" borderId="31" xfId="16" applyNumberFormat="1" applyFont="1" applyFill="1" applyBorder="1" applyAlignment="1" applyProtection="1">
      <alignment horizontal="right" vertical="top" wrapText="1"/>
      <protection locked="0"/>
    </xf>
    <xf numFmtId="169" fontId="11" fillId="0" borderId="1" xfId="16" applyNumberFormat="1" applyFont="1" applyFill="1" applyBorder="1" applyAlignment="1" applyProtection="1">
      <alignment horizontal="right" vertical="top" wrapText="1"/>
      <protection locked="0"/>
    </xf>
    <xf numFmtId="164" fontId="1" fillId="4" borderId="2" xfId="20" applyNumberFormat="1" applyFill="1" applyBorder="1" applyAlignment="1">
      <alignment horizontal="center"/>
    </xf>
    <xf numFmtId="164" fontId="1" fillId="4" borderId="1" xfId="20" applyNumberFormat="1" applyFill="1" applyBorder="1" applyAlignment="1">
      <alignment horizontal="center"/>
    </xf>
    <xf numFmtId="0" fontId="1" fillId="0" borderId="0" xfId="20" applyNumberFormat="1" applyFont="1" applyFill="1" applyBorder="1"/>
    <xf numFmtId="0" fontId="2" fillId="2" borderId="18" xfId="8" applyFont="1" applyFill="1" applyBorder="1" applyAlignment="1">
      <alignment horizontal="center" wrapText="1"/>
    </xf>
    <xf numFmtId="169" fontId="11" fillId="5" borderId="38" xfId="16" applyNumberFormat="1" applyFont="1" applyFill="1" applyBorder="1" applyAlignment="1" applyProtection="1">
      <alignment horizontal="right" vertical="top" wrapText="1"/>
    </xf>
    <xf numFmtId="169" fontId="11" fillId="0" borderId="5" xfId="16" applyNumberFormat="1" applyFont="1" applyFill="1" applyBorder="1" applyAlignment="1" applyProtection="1">
      <alignment horizontal="right" vertical="top" wrapText="1"/>
    </xf>
    <xf numFmtId="169" fontId="11" fillId="5" borderId="4" xfId="16" applyNumberFormat="1" applyFont="1" applyFill="1" applyBorder="1" applyAlignment="1" applyProtection="1">
      <alignment horizontal="right" vertical="top" wrapText="1"/>
    </xf>
    <xf numFmtId="169" fontId="11" fillId="5" borderId="69" xfId="16" applyNumberFormat="1" applyFont="1" applyFill="1" applyBorder="1" applyAlignment="1" applyProtection="1">
      <alignment horizontal="right" vertical="top" wrapText="1"/>
    </xf>
    <xf numFmtId="169" fontId="11" fillId="5" borderId="6" xfId="16" applyNumberFormat="1" applyFont="1" applyFill="1" applyBorder="1" applyAlignment="1" applyProtection="1">
      <alignment horizontal="right" vertical="top" wrapText="1"/>
    </xf>
    <xf numFmtId="169" fontId="11" fillId="5" borderId="31" xfId="16" applyNumberFormat="1" applyFont="1" applyFill="1" applyBorder="1" applyAlignment="1" applyProtection="1">
      <alignment horizontal="right" vertical="top" wrapText="1"/>
    </xf>
    <xf numFmtId="169" fontId="11" fillId="5" borderId="2" xfId="16" applyNumberFormat="1" applyFont="1" applyFill="1" applyBorder="1" applyAlignment="1" applyProtection="1">
      <alignment horizontal="right" vertical="top" wrapText="1"/>
    </xf>
    <xf numFmtId="169" fontId="11" fillId="5" borderId="35" xfId="16" applyNumberFormat="1" applyFont="1" applyFill="1" applyBorder="1" applyAlignment="1" applyProtection="1">
      <alignment horizontal="right" vertical="top" wrapText="1"/>
    </xf>
    <xf numFmtId="169" fontId="11" fillId="5" borderId="43" xfId="16" applyNumberFormat="1" applyFont="1" applyFill="1" applyBorder="1" applyAlignment="1" applyProtection="1">
      <alignment horizontal="right" vertical="top" wrapText="1"/>
    </xf>
    <xf numFmtId="0" fontId="14" fillId="0" borderId="24" xfId="8" applyFont="1" applyBorder="1"/>
    <xf numFmtId="169" fontId="11" fillId="5" borderId="8" xfId="16" applyNumberFormat="1" applyFont="1" applyFill="1" applyBorder="1" applyAlignment="1" applyProtection="1">
      <alignment horizontal="right" vertical="top" wrapText="1"/>
    </xf>
    <xf numFmtId="0" fontId="14" fillId="0" borderId="25" xfId="8" applyFont="1" applyBorder="1"/>
    <xf numFmtId="4" fontId="2" fillId="3" borderId="70" xfId="8" applyNumberFormat="1" applyFont="1" applyFill="1" applyBorder="1"/>
    <xf numFmtId="3" fontId="2" fillId="3" borderId="71" xfId="8" applyNumberFormat="1" applyFont="1" applyFill="1" applyBorder="1"/>
    <xf numFmtId="4" fontId="24" fillId="5" borderId="23" xfId="8" applyNumberFormat="1" applyFont="1" applyFill="1" applyBorder="1" applyAlignment="1" applyProtection="1">
      <alignment horizontal="right"/>
      <protection locked="0"/>
    </xf>
    <xf numFmtId="4" fontId="24" fillId="5" borderId="32" xfId="8" applyNumberFormat="1" applyFont="1" applyFill="1" applyBorder="1" applyAlignment="1" applyProtection="1">
      <alignment horizontal="right"/>
      <protection locked="0"/>
    </xf>
    <xf numFmtId="4" fontId="15" fillId="2" borderId="50" xfId="8" applyNumberFormat="1" applyFont="1" applyFill="1" applyBorder="1"/>
    <xf numFmtId="4" fontId="24" fillId="5" borderId="23" xfId="8" applyNumberFormat="1" applyFont="1" applyFill="1" applyBorder="1"/>
    <xf numFmtId="4" fontId="2" fillId="3" borderId="50" xfId="8" applyNumberFormat="1" applyFont="1" applyFill="1" applyBorder="1"/>
    <xf numFmtId="10" fontId="1" fillId="0" borderId="0" xfId="10" applyNumberFormat="1" applyFont="1"/>
    <xf numFmtId="3" fontId="1" fillId="0" borderId="0" xfId="10" applyNumberFormat="1" applyFont="1" applyAlignment="1">
      <alignment horizontal="right"/>
    </xf>
    <xf numFmtId="2" fontId="1" fillId="0" borderId="0" xfId="10" applyNumberFormat="1" applyFont="1"/>
    <xf numFmtId="1" fontId="11" fillId="0" borderId="0" xfId="10" applyNumberFormat="1" applyFont="1" applyAlignment="1">
      <alignment horizontal="right" vertical="center" wrapText="1"/>
    </xf>
    <xf numFmtId="4" fontId="2" fillId="8" borderId="17" xfId="8" applyNumberFormat="1" applyFont="1" applyFill="1" applyBorder="1" applyAlignment="1">
      <alignment horizontal="center" wrapText="1"/>
    </xf>
    <xf numFmtId="4" fontId="2" fillId="8" borderId="16" xfId="8" applyNumberFormat="1" applyFont="1" applyFill="1" applyBorder="1" applyAlignment="1">
      <alignment horizontal="center" wrapText="1"/>
    </xf>
    <xf numFmtId="4" fontId="2" fillId="8" borderId="18" xfId="8" applyNumberFormat="1" applyFont="1" applyFill="1" applyBorder="1" applyAlignment="1">
      <alignment horizontal="center" wrapText="1"/>
    </xf>
    <xf numFmtId="4" fontId="2" fillId="8" borderId="42" xfId="8" applyNumberFormat="1" applyFont="1" applyFill="1" applyBorder="1" applyAlignment="1">
      <alignment horizontal="center" wrapText="1"/>
    </xf>
    <xf numFmtId="0" fontId="15" fillId="8" borderId="54" xfId="8" applyFont="1" applyFill="1" applyBorder="1" applyAlignment="1">
      <alignment horizontal="center" wrapText="1"/>
    </xf>
    <xf numFmtId="0" fontId="2" fillId="8" borderId="54" xfId="8" applyFont="1" applyFill="1" applyBorder="1" applyAlignment="1">
      <alignment horizontal="center" wrapText="1"/>
    </xf>
    <xf numFmtId="4" fontId="31" fillId="2" borderId="50" xfId="8" applyNumberFormat="1" applyFont="1" applyFill="1" applyBorder="1"/>
    <xf numFmtId="0" fontId="16" fillId="3" borderId="10" xfId="10" applyFont="1" applyFill="1" applyBorder="1" applyAlignment="1">
      <alignment horizontal="left" vertical="center" wrapText="1"/>
    </xf>
    <xf numFmtId="0" fontId="16" fillId="3" borderId="3" xfId="10" applyFont="1" applyFill="1" applyBorder="1" applyAlignment="1">
      <alignment horizontal="left" vertical="center" wrapText="1"/>
    </xf>
    <xf numFmtId="0" fontId="2" fillId="0" borderId="0" xfId="10" applyFont="1" applyAlignment="1">
      <alignment horizontal="center" vertical="center"/>
    </xf>
    <xf numFmtId="0" fontId="2" fillId="0" borderId="0" xfId="10" applyFont="1" applyAlignment="1">
      <alignment horizontal="left"/>
    </xf>
    <xf numFmtId="0" fontId="18" fillId="2" borderId="19" xfId="8" applyFont="1" applyFill="1" applyBorder="1" applyAlignment="1">
      <alignment horizontal="left" vertical="center"/>
    </xf>
    <xf numFmtId="0" fontId="18" fillId="2" borderId="41" xfId="8" applyFont="1" applyFill="1" applyBorder="1" applyAlignment="1">
      <alignment horizontal="left" vertical="center"/>
    </xf>
    <xf numFmtId="0" fontId="18" fillId="2" borderId="28" xfId="8" applyFont="1" applyFill="1" applyBorder="1" applyAlignment="1">
      <alignment horizontal="left" vertical="center"/>
    </xf>
    <xf numFmtId="0" fontId="18" fillId="2" borderId="39" xfId="8" applyFont="1" applyFill="1" applyBorder="1" applyAlignment="1">
      <alignment horizontal="left" vertical="center"/>
    </xf>
    <xf numFmtId="0" fontId="16" fillId="3" borderId="6" xfId="10" applyFont="1" applyFill="1" applyBorder="1" applyAlignment="1">
      <alignment horizontal="left" vertical="center" wrapText="1"/>
    </xf>
    <xf numFmtId="0" fontId="16" fillId="3" borderId="1" xfId="10" applyFont="1" applyFill="1" applyBorder="1" applyAlignment="1">
      <alignment horizontal="left" vertical="center" wrapText="1"/>
    </xf>
    <xf numFmtId="0" fontId="16" fillId="3" borderId="16" xfId="10" applyFont="1" applyFill="1" applyBorder="1" applyAlignment="1">
      <alignment horizontal="left" vertical="center" wrapText="1"/>
    </xf>
    <xf numFmtId="0" fontId="16" fillId="3" borderId="17" xfId="10" applyFont="1" applyFill="1" applyBorder="1" applyAlignment="1">
      <alignment horizontal="left" vertical="center" wrapText="1"/>
    </xf>
    <xf numFmtId="0" fontId="16" fillId="3" borderId="13" xfId="10" applyFont="1" applyFill="1" applyBorder="1" applyAlignment="1">
      <alignment horizontal="left" vertical="center" wrapText="1"/>
    </xf>
    <xf numFmtId="0" fontId="16" fillId="3" borderId="14" xfId="10" applyFont="1" applyFill="1" applyBorder="1" applyAlignment="1">
      <alignment horizontal="left" vertical="center" wrapText="1"/>
    </xf>
    <xf numFmtId="0" fontId="16" fillId="3" borderId="8" xfId="10" applyFont="1" applyFill="1" applyBorder="1" applyAlignment="1">
      <alignment horizontal="left" vertical="center" wrapText="1"/>
    </xf>
    <xf numFmtId="0" fontId="16" fillId="3" borderId="9" xfId="10" applyFont="1" applyFill="1" applyBorder="1" applyAlignment="1">
      <alignment horizontal="left" vertical="center" wrapText="1"/>
    </xf>
    <xf numFmtId="0" fontId="19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169" fontId="11" fillId="0" borderId="43" xfId="16" applyNumberFormat="1" applyFont="1" applyFill="1" applyBorder="1" applyAlignment="1" applyProtection="1">
      <alignment horizontal="right" vertical="top" wrapText="1"/>
      <protection locked="0"/>
    </xf>
    <xf numFmtId="3" fontId="2" fillId="2" borderId="71" xfId="8" applyNumberFormat="1" applyFont="1" applyFill="1" applyBorder="1"/>
    <xf numFmtId="4" fontId="16" fillId="8" borderId="57" xfId="10" applyNumberFormat="1" applyFont="1" applyFill="1" applyBorder="1" applyAlignment="1">
      <alignment horizontal="center" vertical="center" wrapText="1"/>
    </xf>
  </cellXfs>
  <cellStyles count="21">
    <cellStyle name="Comma 2" xfId="4" xr:uid="{6440ACF4-7DDF-45E9-AC89-3D02DE0DA8B7}"/>
    <cellStyle name="Comma 3" xfId="12" xr:uid="{EC929FB0-958B-4C7A-AB9B-1F0FF6451F83}"/>
    <cellStyle name="Comma 4" xfId="14" xr:uid="{8DD72D03-14F4-480B-BCE6-F1986BC3C591}"/>
    <cellStyle name="Currency 2" xfId="16" xr:uid="{73797634-EF55-40E3-BD56-26B74DBE57C3}"/>
    <cellStyle name="Excel Built-in Normal" xfId="19" xr:uid="{A3BF2A39-6AC0-4037-BB1A-E0DAF8B1C1D4}"/>
    <cellStyle name="Normaallaad 2" xfId="1" xr:uid="{00000000-0005-0000-0000-000001000000}"/>
    <cellStyle name="Normaallaad 3" xfId="13" xr:uid="{461DE180-CBBE-4A6A-A1CF-FDB1F8B3CF98}"/>
    <cellStyle name="Normaallaad 4 2" xfId="11" xr:uid="{47851956-5CBA-41FA-9BFD-4F766791FE62}"/>
    <cellStyle name="Normaallaad 67" xfId="2" xr:uid="{6A7CF9AE-CF13-409B-B5C8-86D4BB95CB47}"/>
    <cellStyle name="Normal" xfId="0" builtinId="0"/>
    <cellStyle name="Normal 2" xfId="3" xr:uid="{6D7C0F9F-0260-418C-9B31-7074D4C862C9}"/>
    <cellStyle name="Normal 2 2" xfId="8" xr:uid="{1CBC2FC3-F192-4384-BD05-02128BBBD221}"/>
    <cellStyle name="Normal 2 3" xfId="9" xr:uid="{574452CB-1535-4554-BBFF-3B79832160FE}"/>
    <cellStyle name="Normal 2 4" xfId="17" xr:uid="{5C3644C1-056F-41A8-A9B5-1F2958944C37}"/>
    <cellStyle name="Normal 3" xfId="6" xr:uid="{89881D02-9454-4637-91AB-BF96F3C88D4E}"/>
    <cellStyle name="Normal 4" xfId="7" xr:uid="{47827E61-B4AF-4CFD-A1C3-6A5066DBCBB0}"/>
    <cellStyle name="Normal 5" xfId="10" xr:uid="{269E5A38-94B0-4197-A1C9-D79ECE2B70E2}"/>
    <cellStyle name="Percent" xfId="18" builtinId="5"/>
    <cellStyle name="Percent 2" xfId="5" xr:uid="{92937902-7905-43C5-B644-ED508DB6B230}"/>
    <cellStyle name="Percent 2 2" xfId="15" xr:uid="{4C30A823-B853-48E4-90EB-6072059BA3E2}"/>
    <cellStyle name="Percent 2 2 3" xfId="20" xr:uid="{C07B6047-380A-4562-878F-4C95798A8A82}"/>
  </cellStyles>
  <dxfs count="1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1" defaultTableStyle="TableStyleMedium9" defaultPivotStyle="PivotStyleLight16">
    <tableStyle name="Invisible" pivot="0" table="0" count="0" xr9:uid="{2754B12C-769D-4B8B-B5A2-447F445CBDE7}"/>
  </tableStyles>
  <colors>
    <mruColors>
      <color rgb="FFFF0066"/>
      <color rgb="FF9933FF"/>
      <color rgb="FFCC0099"/>
      <color rgb="FF33CC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4A7D-EA99-4917-BD88-10F95D4FB648}">
  <dimension ref="B1:AA118"/>
  <sheetViews>
    <sheetView showOutlineSymbols="0" showWhiteSpace="0" zoomScale="80" zoomScaleNormal="80" workbookViewId="0">
      <selection activeCell="E8" sqref="E8"/>
    </sheetView>
  </sheetViews>
  <sheetFormatPr defaultColWidth="9.140625" defaultRowHeight="15" outlineLevelCol="1" x14ac:dyDescent="0.25"/>
  <cols>
    <col min="1" max="1" width="3.7109375" style="2" customWidth="1"/>
    <col min="2" max="2" width="7.7109375" style="2" customWidth="1"/>
    <col min="3" max="3" width="71.140625" style="2" customWidth="1"/>
    <col min="4" max="5" width="15.5703125" style="3" customWidth="1"/>
    <col min="6" max="7" width="15.140625" style="2" customWidth="1"/>
    <col min="8" max="8" width="13.7109375" style="2" bestFit="1" customWidth="1"/>
    <col min="9" max="9" width="9.140625" style="2"/>
    <col min="10" max="10" width="41" style="2" bestFit="1" customWidth="1"/>
    <col min="11" max="11" width="12.42578125" style="2" customWidth="1"/>
    <col min="12" max="12" width="11.140625" style="2" customWidth="1"/>
    <col min="13" max="13" width="12.42578125" style="2" bestFit="1" customWidth="1"/>
    <col min="14" max="14" width="10.85546875" style="2" customWidth="1"/>
    <col min="15" max="15" width="13.28515625" style="2" bestFit="1" customWidth="1"/>
    <col min="16" max="16" width="11.85546875" style="2" bestFit="1" customWidth="1"/>
    <col min="17" max="17" width="9.85546875" style="2" customWidth="1"/>
    <col min="18" max="18" width="9.140625" style="2" customWidth="1"/>
    <col min="19" max="19" width="51" style="2" customWidth="1" outlineLevel="1"/>
    <col min="20" max="20" width="18.5703125" style="2" customWidth="1" outlineLevel="1"/>
    <col min="21" max="21" width="26.5703125" style="2" customWidth="1" outlineLevel="1"/>
    <col min="22" max="22" width="24.7109375" style="2" customWidth="1" outlineLevel="1"/>
    <col min="23" max="23" width="23" style="2" customWidth="1" outlineLevel="1"/>
    <col min="24" max="24" width="9.140625" style="2" customWidth="1" outlineLevel="1"/>
    <col min="25" max="25" width="9.7109375" style="2" customWidth="1" outlineLevel="1"/>
    <col min="26" max="26" width="11.42578125" style="2" customWidth="1" outlineLevel="1"/>
    <col min="27" max="27" width="14.85546875" style="2" customWidth="1"/>
    <col min="28" max="16384" width="9.140625" style="2"/>
  </cols>
  <sheetData>
    <row r="1" spans="2:27" x14ac:dyDescent="0.25">
      <c r="B1" s="21"/>
      <c r="G1" s="7" t="s">
        <v>0</v>
      </c>
      <c r="AA1" s="25" t="s">
        <v>1</v>
      </c>
    </row>
    <row r="2" spans="2:27" x14ac:dyDescent="0.25">
      <c r="G2" s="8" t="s">
        <v>426</v>
      </c>
      <c r="V2" s="26"/>
    </row>
    <row r="4" spans="2:27" x14ac:dyDescent="0.25">
      <c r="B4" s="339" t="s">
        <v>428</v>
      </c>
      <c r="C4" s="339"/>
      <c r="D4" s="339"/>
      <c r="E4" s="339"/>
      <c r="L4" s="27"/>
      <c r="M4" s="28"/>
      <c r="N4" s="99"/>
      <c r="O4" s="99"/>
      <c r="S4" s="340" t="s">
        <v>2</v>
      </c>
      <c r="T4" s="340"/>
      <c r="U4" s="340"/>
      <c r="V4" s="340"/>
      <c r="W4" s="340"/>
      <c r="X4" s="340"/>
      <c r="Y4" s="340"/>
      <c r="Z4" s="148"/>
    </row>
    <row r="6" spans="2:27" x14ac:dyDescent="0.25">
      <c r="B6" s="9"/>
      <c r="F6" s="21"/>
      <c r="G6" s="21"/>
    </row>
    <row r="7" spans="2:27" ht="15.75" thickBot="1" x14ac:dyDescent="0.3">
      <c r="B7" s="9"/>
      <c r="F7" s="150"/>
      <c r="G7" s="150"/>
    </row>
    <row r="8" spans="2:27" ht="45" customHeight="1" x14ac:dyDescent="0.25">
      <c r="B8" s="10" t="s">
        <v>3</v>
      </c>
      <c r="C8" s="100" t="s">
        <v>4</v>
      </c>
      <c r="D8" s="222" t="s">
        <v>435</v>
      </c>
      <c r="E8" s="357" t="s">
        <v>427</v>
      </c>
      <c r="F8" s="97" t="s">
        <v>5</v>
      </c>
      <c r="G8" s="98" t="s">
        <v>6</v>
      </c>
      <c r="J8" s="341" t="s">
        <v>7</v>
      </c>
      <c r="K8" s="342"/>
      <c r="L8" s="101" t="s">
        <v>8</v>
      </c>
      <c r="M8" s="102" t="s">
        <v>9</v>
      </c>
      <c r="N8" s="103" t="s">
        <v>10</v>
      </c>
      <c r="O8" s="102" t="s">
        <v>11</v>
      </c>
      <c r="P8" s="104"/>
      <c r="S8" s="29" t="s">
        <v>12</v>
      </c>
      <c r="T8" s="29" t="s">
        <v>13</v>
      </c>
      <c r="U8" s="29" t="s">
        <v>14</v>
      </c>
      <c r="V8" s="29" t="s">
        <v>15</v>
      </c>
      <c r="W8" s="29" t="s">
        <v>16</v>
      </c>
      <c r="X8" s="29" t="s">
        <v>17</v>
      </c>
      <c r="Y8" s="29" t="s">
        <v>18</v>
      </c>
      <c r="Z8" s="30"/>
    </row>
    <row r="9" spans="2:27" ht="14.25" customHeight="1" x14ac:dyDescent="0.25">
      <c r="B9" s="345" t="s">
        <v>19</v>
      </c>
      <c r="C9" s="346"/>
      <c r="D9" s="59">
        <f>SUM(D10+D12+D21+D25)</f>
        <v>417137</v>
      </c>
      <c r="E9" s="246">
        <f>SUM(E10+E12+E21+E25)</f>
        <v>404428.96</v>
      </c>
      <c r="F9" s="105"/>
      <c r="G9" s="31"/>
      <c r="J9" s="343"/>
      <c r="K9" s="344"/>
      <c r="L9" s="303">
        <f>Y9</f>
        <v>1</v>
      </c>
      <c r="M9" s="106"/>
      <c r="N9" s="304">
        <f>Y10</f>
        <v>0</v>
      </c>
      <c r="O9" s="107"/>
      <c r="P9" s="108"/>
      <c r="S9" s="109" t="s">
        <v>446</v>
      </c>
      <c r="T9" s="32">
        <v>3451.7999999999993</v>
      </c>
      <c r="U9" s="110">
        <v>0</v>
      </c>
      <c r="V9" s="110">
        <v>0</v>
      </c>
      <c r="W9" s="110">
        <v>0</v>
      </c>
      <c r="X9" s="110">
        <v>3451.7999999999993</v>
      </c>
      <c r="Y9" s="111">
        <v>1</v>
      </c>
      <c r="Z9" s="305"/>
    </row>
    <row r="10" spans="2:27" ht="15.75" x14ac:dyDescent="0.25">
      <c r="B10" s="11">
        <v>1</v>
      </c>
      <c r="C10" s="12" t="s">
        <v>20</v>
      </c>
      <c r="D10" s="57">
        <f>SUM(D11:D11)</f>
        <v>0</v>
      </c>
      <c r="E10" s="247"/>
      <c r="F10" s="112"/>
      <c r="G10" s="33"/>
      <c r="J10" s="34" t="s">
        <v>21</v>
      </c>
      <c r="K10" s="35"/>
      <c r="L10" s="152"/>
      <c r="M10" s="151">
        <f>$P$10*L9</f>
        <v>6981468.6799999997</v>
      </c>
      <c r="N10" s="153"/>
      <c r="O10" s="151">
        <f>$P$10*N9</f>
        <v>0</v>
      </c>
      <c r="P10" s="113">
        <f>E97-E25</f>
        <v>6981468.6799999997</v>
      </c>
      <c r="Q10" s="51"/>
      <c r="S10" s="46" t="s">
        <v>10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96">
        <v>0</v>
      </c>
      <c r="Z10" s="305"/>
    </row>
    <row r="11" spans="2:27" ht="15.75" x14ac:dyDescent="0.25">
      <c r="B11" s="14" t="s">
        <v>22</v>
      </c>
      <c r="C11" s="15" t="s">
        <v>23</v>
      </c>
      <c r="D11" s="213"/>
      <c r="E11" s="248"/>
      <c r="F11" s="114"/>
      <c r="G11" s="36"/>
      <c r="J11" s="37" t="s">
        <v>24</v>
      </c>
      <c r="K11" s="38"/>
      <c r="L11" s="155"/>
      <c r="M11" s="154">
        <f>$P$11*L9</f>
        <v>172445.76</v>
      </c>
      <c r="N11" s="156"/>
      <c r="O11" s="154">
        <f>$P$11*N9</f>
        <v>0</v>
      </c>
      <c r="P11" s="115">
        <f>E25</f>
        <v>172445.76</v>
      </c>
      <c r="Q11" s="51"/>
      <c r="S11" s="46" t="s">
        <v>55</v>
      </c>
      <c r="T11" s="47">
        <v>3451.7999999999993</v>
      </c>
      <c r="U11" s="47">
        <v>0</v>
      </c>
      <c r="V11" s="47">
        <v>0</v>
      </c>
      <c r="W11" s="47">
        <v>0</v>
      </c>
      <c r="X11" s="47">
        <v>3451.7999999999993</v>
      </c>
      <c r="Y11" s="96">
        <v>1</v>
      </c>
      <c r="Z11" s="305"/>
    </row>
    <row r="12" spans="2:27" ht="15" customHeight="1" x14ac:dyDescent="0.25">
      <c r="B12" s="11">
        <v>2</v>
      </c>
      <c r="C12" s="12" t="s">
        <v>25</v>
      </c>
      <c r="D12" s="57">
        <f>SUM(D13:D20)</f>
        <v>173730</v>
      </c>
      <c r="E12" s="247">
        <f>SUM(E13:E20)</f>
        <v>186715.59</v>
      </c>
      <c r="F12" s="112"/>
      <c r="G12" s="33"/>
      <c r="J12" s="40" t="s">
        <v>26</v>
      </c>
      <c r="K12" s="41"/>
      <c r="L12" s="158"/>
      <c r="M12" s="157">
        <f>SUM(M10:M11)</f>
        <v>7153914.4399999995</v>
      </c>
      <c r="N12" s="159"/>
      <c r="O12" s="157">
        <f>SUM(O10:O11)</f>
        <v>0</v>
      </c>
      <c r="P12" s="116">
        <f>SUM(P10:P11)</f>
        <v>7153914.4399999995</v>
      </c>
      <c r="Q12" s="51"/>
      <c r="S12" s="200" t="s">
        <v>58</v>
      </c>
      <c r="T12" s="201">
        <v>0</v>
      </c>
      <c r="U12" s="201">
        <v>0</v>
      </c>
      <c r="V12" s="201">
        <v>0</v>
      </c>
      <c r="W12" s="201">
        <v>0</v>
      </c>
      <c r="X12" s="201">
        <v>0</v>
      </c>
      <c r="Y12" s="202">
        <v>0</v>
      </c>
      <c r="Z12" s="305"/>
    </row>
    <row r="13" spans="2:27" ht="15.75" x14ac:dyDescent="0.25">
      <c r="B13" s="14" t="s">
        <v>27</v>
      </c>
      <c r="C13" s="15" t="s">
        <v>28</v>
      </c>
      <c r="D13" s="213">
        <v>108452</v>
      </c>
      <c r="E13" s="248">
        <v>119297</v>
      </c>
      <c r="F13" s="114"/>
      <c r="G13" s="36"/>
      <c r="J13" s="37" t="s">
        <v>29</v>
      </c>
      <c r="K13" s="39"/>
      <c r="L13" s="155"/>
      <c r="M13" s="154">
        <f>$P$13*L9</f>
        <v>178847.861</v>
      </c>
      <c r="N13" s="156"/>
      <c r="O13" s="154">
        <f>$P$13*N9</f>
        <v>0</v>
      </c>
      <c r="P13" s="115">
        <f>E100</f>
        <v>178847.861</v>
      </c>
      <c r="Q13" s="51"/>
      <c r="S13" s="210"/>
      <c r="T13" s="211"/>
      <c r="U13" s="211"/>
      <c r="V13" s="211"/>
      <c r="W13" s="211"/>
      <c r="X13" s="211"/>
      <c r="Y13" s="212"/>
      <c r="Z13" s="305"/>
    </row>
    <row r="14" spans="2:27" ht="15.75" x14ac:dyDescent="0.25">
      <c r="B14" s="14" t="s">
        <v>30</v>
      </c>
      <c r="C14" s="15" t="s">
        <v>31</v>
      </c>
      <c r="D14" s="213"/>
      <c r="E14" s="248"/>
      <c r="F14" s="114"/>
      <c r="G14" s="36"/>
      <c r="J14" s="37" t="s">
        <v>32</v>
      </c>
      <c r="K14" s="39"/>
      <c r="L14" s="155"/>
      <c r="M14" s="154">
        <f>$P$14*L9</f>
        <v>491543.88560327981</v>
      </c>
      <c r="N14" s="156"/>
      <c r="O14" s="154">
        <f>$P$14*N9</f>
        <v>0</v>
      </c>
      <c r="P14" s="115">
        <f>E98</f>
        <v>491543.88560327981</v>
      </c>
      <c r="Q14" s="51"/>
      <c r="S14" s="69"/>
      <c r="T14" s="203"/>
      <c r="U14" s="203"/>
      <c r="V14" s="203"/>
      <c r="W14" s="203"/>
      <c r="X14" s="203"/>
      <c r="Y14" s="204"/>
      <c r="Z14" s="305"/>
    </row>
    <row r="15" spans="2:27" ht="16.5" thickBot="1" x14ac:dyDescent="0.3">
      <c r="B15" s="14" t="s">
        <v>33</v>
      </c>
      <c r="C15" s="15" t="s">
        <v>34</v>
      </c>
      <c r="D15" s="213">
        <v>4617</v>
      </c>
      <c r="E15" s="248">
        <v>720</v>
      </c>
      <c r="F15" s="114"/>
      <c r="G15" s="36"/>
      <c r="J15" s="37" t="s">
        <v>35</v>
      </c>
      <c r="K15" s="42"/>
      <c r="L15" s="156"/>
      <c r="M15" s="154">
        <f>$P$15*L9</f>
        <v>0</v>
      </c>
      <c r="N15" s="156"/>
      <c r="O15" s="154">
        <f>$P$15*N9</f>
        <v>0</v>
      </c>
      <c r="P15" s="115">
        <v>0</v>
      </c>
      <c r="Q15" s="51"/>
      <c r="S15" s="69"/>
      <c r="T15" s="203"/>
      <c r="U15" s="203"/>
      <c r="V15" s="203"/>
      <c r="W15" s="203"/>
      <c r="X15" s="203"/>
      <c r="Y15" s="204"/>
      <c r="Z15" s="305"/>
    </row>
    <row r="16" spans="2:27" ht="15.75" x14ac:dyDescent="0.25">
      <c r="B16" s="14" t="s">
        <v>36</v>
      </c>
      <c r="C16" s="15" t="s">
        <v>37</v>
      </c>
      <c r="D16" s="213">
        <v>12880</v>
      </c>
      <c r="E16" s="248">
        <v>9985</v>
      </c>
      <c r="F16" s="114"/>
      <c r="G16" s="36"/>
      <c r="J16" s="43" t="s">
        <v>38</v>
      </c>
      <c r="K16" s="44"/>
      <c r="L16" s="161"/>
      <c r="M16" s="160">
        <f>SUM(M12:M14)-M15</f>
        <v>7824306.1866032789</v>
      </c>
      <c r="N16" s="161"/>
      <c r="O16" s="160">
        <f>SUM(O12:O14)-O15</f>
        <v>0</v>
      </c>
      <c r="P16" s="117">
        <f>SUM(P12:P14)-P15</f>
        <v>7824306.1866032789</v>
      </c>
      <c r="Q16" s="51"/>
      <c r="S16" s="69"/>
      <c r="T16" s="203"/>
      <c r="U16" s="203"/>
      <c r="V16" s="203"/>
      <c r="W16" s="203"/>
      <c r="X16" s="203"/>
      <c r="Y16" s="204"/>
      <c r="Z16" s="305"/>
    </row>
    <row r="17" spans="2:27" ht="15.75" x14ac:dyDescent="0.25">
      <c r="B17" s="14" t="s">
        <v>39</v>
      </c>
      <c r="C17" s="15" t="s">
        <v>40</v>
      </c>
      <c r="D17" s="213"/>
      <c r="E17" s="248"/>
      <c r="F17" s="114"/>
      <c r="G17" s="36"/>
      <c r="J17" s="37" t="s">
        <v>41</v>
      </c>
      <c r="K17" s="45"/>
      <c r="L17" s="156"/>
      <c r="M17" s="154">
        <f>$P$17*L9</f>
        <v>1094497</v>
      </c>
      <c r="N17" s="156"/>
      <c r="O17" s="154">
        <f>$P$17*N9</f>
        <v>0</v>
      </c>
      <c r="P17" s="115">
        <f>SUM(F97)</f>
        <v>1094497</v>
      </c>
      <c r="Q17" s="51"/>
      <c r="S17" s="205"/>
      <c r="T17" s="203"/>
      <c r="U17" s="203"/>
      <c r="V17" s="203"/>
      <c r="W17" s="203"/>
      <c r="X17" s="203"/>
      <c r="Y17" s="204"/>
      <c r="Z17" s="305"/>
      <c r="AA17" s="48"/>
    </row>
    <row r="18" spans="2:27" ht="16.5" thickBot="1" x14ac:dyDescent="0.3">
      <c r="B18" s="14" t="s">
        <v>42</v>
      </c>
      <c r="C18" s="15" t="s">
        <v>43</v>
      </c>
      <c r="D18" s="213"/>
      <c r="E18" s="248"/>
      <c r="F18" s="114"/>
      <c r="G18" s="36"/>
      <c r="J18" s="49" t="s">
        <v>44</v>
      </c>
      <c r="K18" s="50"/>
      <c r="L18" s="162"/>
      <c r="M18" s="163">
        <f>$P$18*L9</f>
        <v>1432911.2939999998</v>
      </c>
      <c r="N18" s="162"/>
      <c r="O18" s="163">
        <f>$P$18*N9</f>
        <v>0</v>
      </c>
      <c r="P18" s="118">
        <v>1432911.2939999998</v>
      </c>
      <c r="Q18" s="51"/>
      <c r="S18" s="205"/>
      <c r="T18" s="203"/>
      <c r="U18" s="203"/>
      <c r="V18" s="203"/>
      <c r="W18" s="203"/>
      <c r="X18" s="203"/>
      <c r="Y18" s="204"/>
      <c r="Z18" s="305"/>
    </row>
    <row r="19" spans="2:27" x14ac:dyDescent="0.25">
      <c r="B19" s="14" t="s">
        <v>45</v>
      </c>
      <c r="C19" s="15" t="s">
        <v>46</v>
      </c>
      <c r="D19" s="213"/>
      <c r="E19" s="248"/>
      <c r="F19" s="114"/>
      <c r="G19" s="36"/>
      <c r="S19" s="205"/>
      <c r="T19" s="203"/>
      <c r="U19" s="203"/>
      <c r="V19" s="203"/>
      <c r="W19" s="203"/>
      <c r="X19" s="203"/>
      <c r="Y19" s="204"/>
    </row>
    <row r="20" spans="2:27" x14ac:dyDescent="0.25">
      <c r="B20" s="14" t="s">
        <v>47</v>
      </c>
      <c r="C20" s="15" t="s">
        <v>48</v>
      </c>
      <c r="D20" s="213">
        <v>47781</v>
      </c>
      <c r="E20" s="248">
        <v>56713.59</v>
      </c>
      <c r="F20" s="114"/>
      <c r="G20" s="36"/>
      <c r="S20" s="205"/>
      <c r="T20" s="203"/>
      <c r="U20" s="203"/>
      <c r="V20" s="203"/>
      <c r="W20" s="203"/>
      <c r="X20" s="203"/>
      <c r="Y20" s="204"/>
    </row>
    <row r="21" spans="2:27" x14ac:dyDescent="0.25">
      <c r="B21" s="11">
        <v>3</v>
      </c>
      <c r="C21" s="12" t="s">
        <v>49</v>
      </c>
      <c r="D21" s="57">
        <f>SUM(D22:D24)</f>
        <v>68400</v>
      </c>
      <c r="E21" s="247">
        <f>SUM(E22:E24)</f>
        <v>45267.61</v>
      </c>
      <c r="F21" s="112"/>
      <c r="G21" s="33"/>
      <c r="K21" s="51"/>
      <c r="O21" s="48"/>
      <c r="P21" s="48"/>
      <c r="Q21" s="48"/>
      <c r="R21" s="48"/>
      <c r="S21" s="205"/>
      <c r="T21" s="203"/>
      <c r="U21" s="203"/>
      <c r="V21" s="203"/>
      <c r="W21" s="203"/>
      <c r="X21" s="203"/>
      <c r="Y21" s="204"/>
    </row>
    <row r="22" spans="2:27" x14ac:dyDescent="0.25">
      <c r="B22" s="14" t="s">
        <v>50</v>
      </c>
      <c r="C22" s="15" t="s">
        <v>51</v>
      </c>
      <c r="D22" s="213">
        <v>68400</v>
      </c>
      <c r="E22" s="248">
        <v>45267.61</v>
      </c>
      <c r="F22" s="114"/>
      <c r="G22" s="36"/>
      <c r="S22" s="205"/>
      <c r="T22" s="203"/>
      <c r="U22" s="203"/>
      <c r="V22" s="203"/>
      <c r="W22" s="203"/>
      <c r="X22" s="203"/>
      <c r="Y22" s="204"/>
    </row>
    <row r="23" spans="2:27" x14ac:dyDescent="0.25">
      <c r="B23" s="14" t="s">
        <v>52</v>
      </c>
      <c r="C23" s="15"/>
      <c r="D23" s="213"/>
      <c r="E23" s="248"/>
      <c r="F23" s="114"/>
      <c r="G23" s="36"/>
      <c r="S23" s="205"/>
      <c r="T23" s="203"/>
      <c r="U23" s="203"/>
      <c r="V23" s="203"/>
      <c r="W23" s="203"/>
      <c r="X23" s="203"/>
      <c r="Y23" s="204"/>
    </row>
    <row r="24" spans="2:27" x14ac:dyDescent="0.25">
      <c r="B24" s="14" t="s">
        <v>53</v>
      </c>
      <c r="C24" s="15"/>
      <c r="D24" s="213"/>
      <c r="E24" s="248"/>
      <c r="F24" s="114"/>
      <c r="G24" s="36"/>
      <c r="H24" s="4"/>
      <c r="S24" s="206"/>
      <c r="T24" s="207"/>
      <c r="U24" s="207"/>
      <c r="V24" s="207"/>
      <c r="W24" s="207"/>
      <c r="X24" s="207"/>
      <c r="Y24" s="208"/>
    </row>
    <row r="25" spans="2:27" x14ac:dyDescent="0.25">
      <c r="B25" s="11">
        <v>4</v>
      </c>
      <c r="C25" s="13" t="s">
        <v>54</v>
      </c>
      <c r="D25" s="57">
        <f>SUM(D26:D26)</f>
        <v>175007</v>
      </c>
      <c r="E25" s="247">
        <f>SUM(E26:E26)</f>
        <v>172445.76</v>
      </c>
      <c r="F25" s="112"/>
      <c r="G25" s="33"/>
      <c r="K25" s="51"/>
      <c r="S25" s="209"/>
      <c r="T25" s="207"/>
      <c r="U25" s="207"/>
      <c r="V25" s="207"/>
      <c r="W25" s="207"/>
      <c r="X25" s="207"/>
      <c r="Y25" s="208"/>
    </row>
    <row r="26" spans="2:27" x14ac:dyDescent="0.25">
      <c r="B26" s="14" t="s">
        <v>56</v>
      </c>
      <c r="C26" s="15" t="s">
        <v>57</v>
      </c>
      <c r="D26" s="213">
        <v>175007</v>
      </c>
      <c r="E26" s="248">
        <v>172445.76</v>
      </c>
      <c r="F26" s="119"/>
      <c r="G26" s="36"/>
      <c r="S26" s="209"/>
      <c r="T26" s="207"/>
      <c r="U26" s="207"/>
      <c r="V26" s="207"/>
      <c r="W26" s="207"/>
      <c r="X26" s="207"/>
      <c r="Y26" s="208"/>
    </row>
    <row r="27" spans="2:27" x14ac:dyDescent="0.25">
      <c r="B27" s="345" t="s">
        <v>59</v>
      </c>
      <c r="C27" s="346"/>
      <c r="D27" s="59">
        <f>SUM(D28+D32)</f>
        <v>6643031.9100000001</v>
      </c>
      <c r="E27" s="246">
        <f>SUM(E28+E32)</f>
        <v>6939143.1699999999</v>
      </c>
      <c r="F27" s="105"/>
      <c r="G27" s="31"/>
      <c r="H27" s="51"/>
      <c r="J27" s="51"/>
    </row>
    <row r="28" spans="2:27" ht="14.25" customHeight="1" x14ac:dyDescent="0.25">
      <c r="B28" s="11">
        <v>5</v>
      </c>
      <c r="C28" s="12" t="s">
        <v>60</v>
      </c>
      <c r="D28" s="57">
        <f>SUM(D29:D31)</f>
        <v>320703.61</v>
      </c>
      <c r="E28" s="247">
        <f>SUM(E29:E31)</f>
        <v>369060.33</v>
      </c>
      <c r="F28" s="112"/>
      <c r="G28" s="33"/>
      <c r="H28" s="51"/>
      <c r="J28" s="4"/>
    </row>
    <row r="29" spans="2:27" x14ac:dyDescent="0.25">
      <c r="B29" s="14" t="s">
        <v>61</v>
      </c>
      <c r="C29" s="15" t="s">
        <v>62</v>
      </c>
      <c r="D29" s="213">
        <v>167754</v>
      </c>
      <c r="E29" s="248">
        <v>216111</v>
      </c>
      <c r="F29" s="114"/>
      <c r="G29" s="36"/>
    </row>
    <row r="30" spans="2:27" x14ac:dyDescent="0.25">
      <c r="B30" s="14" t="s">
        <v>63</v>
      </c>
      <c r="C30" s="15" t="s">
        <v>64</v>
      </c>
      <c r="D30" s="213">
        <v>150867.79999999999</v>
      </c>
      <c r="E30" s="248">
        <v>150867.51999999999</v>
      </c>
      <c r="F30" s="114"/>
      <c r="G30" s="36"/>
      <c r="H30" s="51"/>
    </row>
    <row r="31" spans="2:27" x14ac:dyDescent="0.25">
      <c r="B31" s="14" t="s">
        <v>65</v>
      </c>
      <c r="C31" s="15" t="s">
        <v>66</v>
      </c>
      <c r="D31" s="213">
        <v>2081.81</v>
      </c>
      <c r="E31" s="248">
        <v>2081.81</v>
      </c>
      <c r="F31" s="114"/>
      <c r="G31" s="36"/>
    </row>
    <row r="32" spans="2:27" x14ac:dyDescent="0.25">
      <c r="B32" s="11">
        <v>6</v>
      </c>
      <c r="C32" s="12" t="s">
        <v>67</v>
      </c>
      <c r="D32" s="57">
        <f>SUM(D33,D80,D82)</f>
        <v>6322328.2999999998</v>
      </c>
      <c r="E32" s="247">
        <f>SUM(E33,E80,E82)</f>
        <v>6570082.8399999999</v>
      </c>
      <c r="F32" s="112"/>
      <c r="G32" s="33"/>
    </row>
    <row r="33" spans="2:11" x14ac:dyDescent="0.25">
      <c r="B33" s="22" t="s">
        <v>68</v>
      </c>
      <c r="C33" s="23" t="s">
        <v>69</v>
      </c>
      <c r="D33" s="214">
        <f>D34+D45+D48+D53+D59+D67+D72+D78</f>
        <v>6289914.2999999998</v>
      </c>
      <c r="E33" s="249">
        <f>E34+E45+E48+E53+E59+E67+E72+E78</f>
        <v>6547151.1699999999</v>
      </c>
      <c r="F33" s="114"/>
      <c r="G33" s="36"/>
      <c r="H33" s="51"/>
    </row>
    <row r="34" spans="2:11" x14ac:dyDescent="0.25">
      <c r="B34" s="24" t="s">
        <v>70</v>
      </c>
      <c r="C34" s="23" t="s">
        <v>71</v>
      </c>
      <c r="D34" s="214">
        <f>SUM(D35:D44)</f>
        <v>589913.29</v>
      </c>
      <c r="E34" s="249">
        <f>SUM(E35:E44)</f>
        <v>599913.29</v>
      </c>
      <c r="F34" s="114"/>
      <c r="G34" s="36"/>
      <c r="H34" s="51"/>
    </row>
    <row r="35" spans="2:11" x14ac:dyDescent="0.25">
      <c r="B35" s="24"/>
      <c r="C35" s="15" t="s">
        <v>72</v>
      </c>
      <c r="D35" s="213">
        <v>213858</v>
      </c>
      <c r="E35" s="248">
        <v>223858</v>
      </c>
      <c r="F35" s="114"/>
      <c r="G35" s="36"/>
      <c r="J35" s="51"/>
    </row>
    <row r="36" spans="2:11" x14ac:dyDescent="0.25">
      <c r="B36" s="24"/>
      <c r="C36" s="15" t="s">
        <v>73</v>
      </c>
      <c r="D36" s="213">
        <v>3608.46</v>
      </c>
      <c r="E36" s="248">
        <v>3608.46</v>
      </c>
      <c r="F36" s="114"/>
      <c r="G36" s="36"/>
    </row>
    <row r="37" spans="2:11" ht="14.25" customHeight="1" x14ac:dyDescent="0.25">
      <c r="B37" s="24"/>
      <c r="C37" s="15" t="s">
        <v>74</v>
      </c>
      <c r="D37" s="213">
        <v>11705.59</v>
      </c>
      <c r="E37" s="248">
        <v>11705.59</v>
      </c>
      <c r="F37" s="114"/>
      <c r="G37" s="36"/>
    </row>
    <row r="38" spans="2:11" x14ac:dyDescent="0.25">
      <c r="B38" s="24"/>
      <c r="C38" s="15" t="s">
        <v>75</v>
      </c>
      <c r="D38" s="213">
        <v>1169.78</v>
      </c>
      <c r="E38" s="248">
        <v>1169.78</v>
      </c>
      <c r="F38" s="114"/>
      <c r="G38" s="36"/>
    </row>
    <row r="39" spans="2:11" x14ac:dyDescent="0.25">
      <c r="B39" s="24"/>
      <c r="C39" s="15" t="s">
        <v>76</v>
      </c>
      <c r="D39" s="213">
        <v>151989</v>
      </c>
      <c r="E39" s="248">
        <v>151989</v>
      </c>
      <c r="F39" s="114"/>
      <c r="G39" s="36"/>
    </row>
    <row r="40" spans="2:11" x14ac:dyDescent="0.25">
      <c r="B40" s="24"/>
      <c r="C40" s="15" t="s">
        <v>77</v>
      </c>
      <c r="D40" s="213">
        <v>32337.81</v>
      </c>
      <c r="E40" s="248">
        <v>32337.81</v>
      </c>
      <c r="F40" s="114"/>
      <c r="G40" s="36"/>
    </row>
    <row r="41" spans="2:11" x14ac:dyDescent="0.25">
      <c r="B41" s="24"/>
      <c r="C41" s="15" t="s">
        <v>78</v>
      </c>
      <c r="D41" s="213">
        <v>12960.65</v>
      </c>
      <c r="E41" s="248">
        <v>12960.65</v>
      </c>
      <c r="F41" s="114"/>
      <c r="G41" s="36"/>
    </row>
    <row r="42" spans="2:11" x14ac:dyDescent="0.25">
      <c r="B42" s="24"/>
      <c r="C42" s="15" t="s">
        <v>79</v>
      </c>
      <c r="D42" s="213">
        <v>80166</v>
      </c>
      <c r="E42" s="248">
        <v>80166</v>
      </c>
      <c r="F42" s="114"/>
      <c r="G42" s="36"/>
      <c r="K42" s="52"/>
    </row>
    <row r="43" spans="2:11" x14ac:dyDescent="0.25">
      <c r="B43" s="24"/>
      <c r="C43" s="15" t="s">
        <v>80</v>
      </c>
      <c r="D43" s="213">
        <v>59459</v>
      </c>
      <c r="E43" s="248">
        <v>59459</v>
      </c>
      <c r="F43" s="114"/>
      <c r="G43" s="36"/>
    </row>
    <row r="44" spans="2:11" x14ac:dyDescent="0.25">
      <c r="B44" s="24"/>
      <c r="C44" s="15" t="s">
        <v>81</v>
      </c>
      <c r="D44" s="213">
        <v>22659</v>
      </c>
      <c r="E44" s="248">
        <v>22659</v>
      </c>
      <c r="F44" s="114"/>
      <c r="G44" s="36"/>
    </row>
    <row r="45" spans="2:11" x14ac:dyDescent="0.25">
      <c r="B45" s="24" t="s">
        <v>82</v>
      </c>
      <c r="C45" s="23" t="s">
        <v>83</v>
      </c>
      <c r="D45" s="214">
        <f>SUM(D46:D47)</f>
        <v>52074</v>
      </c>
      <c r="E45" s="249">
        <f>SUM(E46:E47)</f>
        <v>76569</v>
      </c>
      <c r="F45" s="114"/>
      <c r="G45" s="36"/>
    </row>
    <row r="46" spans="2:11" x14ac:dyDescent="0.25">
      <c r="B46" s="24"/>
      <c r="C46" s="15" t="s">
        <v>84</v>
      </c>
      <c r="D46" s="213">
        <v>11569</v>
      </c>
      <c r="E46" s="248">
        <v>11569</v>
      </c>
      <c r="F46" s="114"/>
      <c r="G46" s="36"/>
    </row>
    <row r="47" spans="2:11" x14ac:dyDescent="0.25">
      <c r="B47" s="24"/>
      <c r="C47" s="15" t="s">
        <v>85</v>
      </c>
      <c r="D47" s="213">
        <v>40505</v>
      </c>
      <c r="E47" s="248">
        <v>65000</v>
      </c>
      <c r="F47" s="114"/>
      <c r="G47" s="36"/>
    </row>
    <row r="48" spans="2:11" x14ac:dyDescent="0.25">
      <c r="B48" s="24" t="s">
        <v>86</v>
      </c>
      <c r="C48" s="23" t="s">
        <v>87</v>
      </c>
      <c r="D48" s="214">
        <f>SUM(D49:D52)</f>
        <v>214143.15</v>
      </c>
      <c r="E48" s="249">
        <f>SUM(E49:E52)</f>
        <v>219143.15</v>
      </c>
      <c r="F48" s="114"/>
      <c r="G48" s="36"/>
    </row>
    <row r="49" spans="2:15" x14ac:dyDescent="0.25">
      <c r="B49" s="24"/>
      <c r="C49" s="15" t="s">
        <v>88</v>
      </c>
      <c r="D49" s="213">
        <v>6142</v>
      </c>
      <c r="E49" s="248">
        <v>6142</v>
      </c>
      <c r="F49" s="114"/>
      <c r="G49" s="36"/>
      <c r="M49" s="52"/>
      <c r="N49" s="51"/>
      <c r="O49" s="326"/>
    </row>
    <row r="50" spans="2:15" x14ac:dyDescent="0.25">
      <c r="B50" s="24"/>
      <c r="C50" s="15" t="s">
        <v>89</v>
      </c>
      <c r="D50" s="213">
        <v>146494.15</v>
      </c>
      <c r="E50" s="248">
        <v>146494.15</v>
      </c>
      <c r="F50" s="114"/>
      <c r="G50" s="36"/>
      <c r="M50" s="52"/>
      <c r="N50" s="51"/>
      <c r="O50" s="326"/>
    </row>
    <row r="51" spans="2:15" x14ac:dyDescent="0.25">
      <c r="B51" s="24"/>
      <c r="C51" s="15" t="s">
        <v>90</v>
      </c>
      <c r="D51" s="213">
        <v>55964</v>
      </c>
      <c r="E51" s="248">
        <v>60964</v>
      </c>
      <c r="F51" s="114"/>
      <c r="G51" s="36"/>
      <c r="M51" s="52"/>
      <c r="N51" s="51"/>
      <c r="O51" s="326"/>
    </row>
    <row r="52" spans="2:15" x14ac:dyDescent="0.25">
      <c r="B52" s="24"/>
      <c r="C52" s="15" t="s">
        <v>91</v>
      </c>
      <c r="D52" s="213">
        <v>5543</v>
      </c>
      <c r="E52" s="248">
        <v>5543</v>
      </c>
      <c r="F52" s="114"/>
      <c r="G52" s="36"/>
      <c r="M52" s="52"/>
      <c r="N52" s="327"/>
      <c r="O52" s="326"/>
    </row>
    <row r="53" spans="2:15" x14ac:dyDescent="0.25">
      <c r="B53" s="24" t="s">
        <v>92</v>
      </c>
      <c r="C53" s="23" t="s">
        <v>93</v>
      </c>
      <c r="D53" s="214">
        <f>SUM(D54:D58)</f>
        <v>466288.69</v>
      </c>
      <c r="E53" s="249">
        <f>SUM(E54:E58)</f>
        <v>536062.68999999994</v>
      </c>
      <c r="F53" s="114"/>
      <c r="G53" s="36"/>
      <c r="N53" s="51"/>
      <c r="O53" s="326"/>
    </row>
    <row r="54" spans="2:15" x14ac:dyDescent="0.25">
      <c r="B54" s="24"/>
      <c r="C54" s="15" t="s">
        <v>94</v>
      </c>
      <c r="D54" s="213">
        <v>46174</v>
      </c>
      <c r="E54" s="248">
        <v>76174</v>
      </c>
      <c r="F54" s="114"/>
      <c r="G54" s="36"/>
      <c r="O54" s="326"/>
    </row>
    <row r="55" spans="2:15" x14ac:dyDescent="0.25">
      <c r="B55" s="24"/>
      <c r="C55" s="15" t="s">
        <v>95</v>
      </c>
      <c r="D55" s="213">
        <v>41150</v>
      </c>
      <c r="E55" s="248">
        <v>41150</v>
      </c>
      <c r="F55" s="114"/>
      <c r="G55" s="36"/>
      <c r="N55" s="326"/>
      <c r="O55" s="326"/>
    </row>
    <row r="56" spans="2:15" x14ac:dyDescent="0.25">
      <c r="B56" s="14"/>
      <c r="C56" s="15" t="s">
        <v>96</v>
      </c>
      <c r="D56" s="213">
        <v>18065</v>
      </c>
      <c r="E56" s="248">
        <v>18065</v>
      </c>
      <c r="F56" s="114"/>
      <c r="G56" s="36"/>
      <c r="L56" s="52"/>
      <c r="M56" s="51"/>
      <c r="N56" s="326"/>
      <c r="O56" s="326"/>
    </row>
    <row r="57" spans="2:15" x14ac:dyDescent="0.25">
      <c r="B57" s="14"/>
      <c r="C57" s="15" t="s">
        <v>97</v>
      </c>
      <c r="D57" s="213">
        <v>89445.69</v>
      </c>
      <c r="E57" s="248">
        <v>89445.69</v>
      </c>
      <c r="F57" s="114"/>
      <c r="G57" s="36"/>
      <c r="L57" s="52"/>
      <c r="M57" s="51"/>
      <c r="N57" s="326"/>
      <c r="O57" s="326"/>
    </row>
    <row r="58" spans="2:15" x14ac:dyDescent="0.25">
      <c r="B58" s="14"/>
      <c r="C58" s="15" t="s">
        <v>98</v>
      </c>
      <c r="D58" s="213">
        <v>271454</v>
      </c>
      <c r="E58" s="248">
        <v>311228</v>
      </c>
      <c r="F58" s="114"/>
      <c r="G58" s="36"/>
      <c r="L58" s="52"/>
      <c r="M58" s="51"/>
      <c r="N58" s="326"/>
      <c r="O58" s="326"/>
    </row>
    <row r="59" spans="2:15" x14ac:dyDescent="0.25">
      <c r="B59" s="24" t="s">
        <v>99</v>
      </c>
      <c r="C59" s="23" t="s">
        <v>100</v>
      </c>
      <c r="D59" s="214">
        <f>SUM(D60:D66)</f>
        <v>1652763</v>
      </c>
      <c r="E59" s="249">
        <f>SUM(E60:E66)</f>
        <v>1652763</v>
      </c>
      <c r="F59" s="114"/>
      <c r="G59" s="36"/>
      <c r="M59" s="51"/>
      <c r="N59" s="326"/>
      <c r="O59" s="326"/>
    </row>
    <row r="60" spans="2:15" x14ac:dyDescent="0.25">
      <c r="B60" s="14"/>
      <c r="C60" s="15" t="s">
        <v>101</v>
      </c>
      <c r="D60" s="213">
        <v>137661</v>
      </c>
      <c r="E60" s="248">
        <v>137661</v>
      </c>
      <c r="F60" s="114"/>
      <c r="G60" s="36"/>
    </row>
    <row r="61" spans="2:15" x14ac:dyDescent="0.25">
      <c r="B61" s="14"/>
      <c r="C61" s="15" t="s">
        <v>102</v>
      </c>
      <c r="D61" s="213">
        <v>404448</v>
      </c>
      <c r="E61" s="248">
        <v>404448</v>
      </c>
      <c r="F61" s="114"/>
      <c r="G61" s="36"/>
    </row>
    <row r="62" spans="2:15" x14ac:dyDescent="0.25">
      <c r="B62" s="14"/>
      <c r="C62" s="15" t="s">
        <v>103</v>
      </c>
      <c r="D62" s="213">
        <v>245792</v>
      </c>
      <c r="E62" s="248">
        <v>245792</v>
      </c>
      <c r="F62" s="114" t="s">
        <v>104</v>
      </c>
      <c r="G62" s="36"/>
    </row>
    <row r="63" spans="2:15" x14ac:dyDescent="0.25">
      <c r="B63" s="14"/>
      <c r="C63" s="15" t="s">
        <v>105</v>
      </c>
      <c r="D63" s="213">
        <v>398958</v>
      </c>
      <c r="E63" s="248">
        <v>398958</v>
      </c>
      <c r="F63" s="114" t="s">
        <v>104</v>
      </c>
      <c r="G63" s="36"/>
    </row>
    <row r="64" spans="2:15" x14ac:dyDescent="0.25">
      <c r="B64" s="14"/>
      <c r="C64" s="15" t="s">
        <v>106</v>
      </c>
      <c r="D64" s="213">
        <v>16157</v>
      </c>
      <c r="E64" s="248">
        <v>16157</v>
      </c>
      <c r="F64" s="114"/>
      <c r="G64" s="36"/>
    </row>
    <row r="65" spans="2:7" x14ac:dyDescent="0.25">
      <c r="B65" s="14"/>
      <c r="C65" s="15" t="s">
        <v>107</v>
      </c>
      <c r="D65" s="213">
        <v>343094</v>
      </c>
      <c r="E65" s="248">
        <v>343094</v>
      </c>
      <c r="F65" s="114" t="s">
        <v>104</v>
      </c>
      <c r="G65" s="36"/>
    </row>
    <row r="66" spans="2:7" x14ac:dyDescent="0.25">
      <c r="B66" s="14"/>
      <c r="C66" s="15" t="s">
        <v>108</v>
      </c>
      <c r="D66" s="213">
        <v>106653</v>
      </c>
      <c r="E66" s="248">
        <v>106653</v>
      </c>
      <c r="F66" s="114" t="s">
        <v>104</v>
      </c>
      <c r="G66" s="36"/>
    </row>
    <row r="67" spans="2:7" x14ac:dyDescent="0.25">
      <c r="B67" s="24" t="s">
        <v>109</v>
      </c>
      <c r="C67" s="23" t="s">
        <v>110</v>
      </c>
      <c r="D67" s="214">
        <f>SUM(D68:D71)</f>
        <v>413542.16999999993</v>
      </c>
      <c r="E67" s="249">
        <f>SUM(E68:E71)</f>
        <v>432714.06999999995</v>
      </c>
      <c r="F67" s="114"/>
      <c r="G67" s="36"/>
    </row>
    <row r="68" spans="2:7" x14ac:dyDescent="0.25">
      <c r="B68" s="14"/>
      <c r="C68" s="15" t="s">
        <v>111</v>
      </c>
      <c r="D68" s="215">
        <f>SUM('Lisa 6.1. Lisa 2 Sisustus'!H91:H150)</f>
        <v>234218.48999999996</v>
      </c>
      <c r="E68" s="250">
        <f>SUM('Lisa 6.1. Lisa 2 Sisustus'!I91:I151)</f>
        <v>253390.68999999997</v>
      </c>
      <c r="F68" s="114"/>
      <c r="G68" s="36" t="s">
        <v>104</v>
      </c>
    </row>
    <row r="69" spans="2:7" x14ac:dyDescent="0.25">
      <c r="B69" s="14"/>
      <c r="C69" s="15" t="s">
        <v>112</v>
      </c>
      <c r="D69" s="213">
        <v>54847.14</v>
      </c>
      <c r="E69" s="248">
        <v>54847.14</v>
      </c>
      <c r="F69" s="114"/>
      <c r="G69" s="36"/>
    </row>
    <row r="70" spans="2:7" ht="14.25" customHeight="1" x14ac:dyDescent="0.25">
      <c r="B70" s="14"/>
      <c r="C70" s="15" t="s">
        <v>113</v>
      </c>
      <c r="D70" s="213">
        <v>36545</v>
      </c>
      <c r="E70" s="248">
        <v>36545</v>
      </c>
      <c r="F70" s="114"/>
      <c r="G70" s="36"/>
    </row>
    <row r="71" spans="2:7" ht="14.25" customHeight="1" x14ac:dyDescent="0.25">
      <c r="B71" s="14"/>
      <c r="C71" s="15" t="s">
        <v>114</v>
      </c>
      <c r="D71" s="213">
        <v>87931.54</v>
      </c>
      <c r="E71" s="248">
        <v>87931.24</v>
      </c>
      <c r="F71" s="114"/>
      <c r="G71" s="36"/>
    </row>
    <row r="72" spans="2:7" ht="14.25" customHeight="1" x14ac:dyDescent="0.25">
      <c r="B72" s="24" t="s">
        <v>115</v>
      </c>
      <c r="C72" s="23" t="s">
        <v>116</v>
      </c>
      <c r="D72" s="214">
        <f>SUM(D73:D77)</f>
        <v>1984952</v>
      </c>
      <c r="E72" s="249">
        <f>SUM(E73:E77)</f>
        <v>2113747.9699999997</v>
      </c>
      <c r="F72" s="114"/>
      <c r="G72" s="36"/>
    </row>
    <row r="73" spans="2:7" ht="14.25" customHeight="1" x14ac:dyDescent="0.25">
      <c r="B73" s="14"/>
      <c r="C73" s="15" t="s">
        <v>117</v>
      </c>
      <c r="D73" s="213">
        <v>113856</v>
      </c>
      <c r="E73" s="248">
        <v>113856</v>
      </c>
      <c r="F73" s="114"/>
      <c r="G73" s="36"/>
    </row>
    <row r="74" spans="2:7" x14ac:dyDescent="0.25">
      <c r="B74" s="14"/>
      <c r="C74" s="15" t="s">
        <v>118</v>
      </c>
      <c r="D74" s="213">
        <v>640834</v>
      </c>
      <c r="E74" s="248">
        <v>646834</v>
      </c>
      <c r="F74" s="114"/>
      <c r="G74" s="36"/>
    </row>
    <row r="75" spans="2:7" x14ac:dyDescent="0.25">
      <c r="B75" s="14"/>
      <c r="C75" s="15" t="s">
        <v>119</v>
      </c>
      <c r="D75" s="213">
        <v>714</v>
      </c>
      <c r="E75" s="248">
        <v>714</v>
      </c>
      <c r="F75" s="114"/>
      <c r="G75" s="36"/>
    </row>
    <row r="76" spans="2:7" x14ac:dyDescent="0.25">
      <c r="B76" s="14"/>
      <c r="C76" s="15" t="s">
        <v>120</v>
      </c>
      <c r="D76" s="213">
        <v>785705</v>
      </c>
      <c r="E76" s="248">
        <v>847143</v>
      </c>
      <c r="F76" s="114"/>
      <c r="G76" s="36"/>
    </row>
    <row r="77" spans="2:7" x14ac:dyDescent="0.25">
      <c r="B77" s="14"/>
      <c r="C77" s="15" t="s">
        <v>121</v>
      </c>
      <c r="D77" s="213">
        <v>443843</v>
      </c>
      <c r="E77" s="248">
        <v>505200.97</v>
      </c>
      <c r="F77" s="114"/>
      <c r="G77" s="36"/>
    </row>
    <row r="78" spans="2:7" x14ac:dyDescent="0.25">
      <c r="B78" s="24" t="s">
        <v>122</v>
      </c>
      <c r="C78" s="23" t="s">
        <v>123</v>
      </c>
      <c r="D78" s="214">
        <v>916238</v>
      </c>
      <c r="E78" s="249">
        <v>916238</v>
      </c>
      <c r="F78" s="114"/>
      <c r="G78" s="36"/>
    </row>
    <row r="79" spans="2:7" x14ac:dyDescent="0.25">
      <c r="B79" s="24"/>
      <c r="C79" s="23"/>
      <c r="D79" s="214"/>
      <c r="E79" s="249"/>
      <c r="F79" s="114"/>
      <c r="G79" s="36"/>
    </row>
    <row r="80" spans="2:7" x14ac:dyDescent="0.25">
      <c r="B80" s="24" t="s">
        <v>124</v>
      </c>
      <c r="C80" s="23" t="s">
        <v>125</v>
      </c>
      <c r="D80" s="214">
        <v>0</v>
      </c>
      <c r="E80" s="249"/>
      <c r="F80" s="114"/>
      <c r="G80" s="36"/>
    </row>
    <row r="81" spans="2:9" x14ac:dyDescent="0.25">
      <c r="B81" s="14"/>
      <c r="C81" s="15"/>
      <c r="D81" s="213"/>
      <c r="E81" s="248"/>
      <c r="F81" s="114"/>
      <c r="G81" s="36"/>
    </row>
    <row r="82" spans="2:9" x14ac:dyDescent="0.25">
      <c r="B82" s="22" t="s">
        <v>126</v>
      </c>
      <c r="C82" s="23" t="s">
        <v>127</v>
      </c>
      <c r="D82" s="214">
        <f>SUM(D83)</f>
        <v>32414</v>
      </c>
      <c r="E82" s="249">
        <f>SUM(E83)</f>
        <v>22931.67</v>
      </c>
      <c r="F82" s="114"/>
      <c r="G82" s="36"/>
    </row>
    <row r="83" spans="2:9" x14ac:dyDescent="0.25">
      <c r="B83" s="14" t="s">
        <v>128</v>
      </c>
      <c r="C83" s="15" t="s">
        <v>127</v>
      </c>
      <c r="D83" s="213">
        <v>32414</v>
      </c>
      <c r="E83" s="248">
        <v>22931.67</v>
      </c>
      <c r="F83" s="114"/>
      <c r="G83" s="36"/>
    </row>
    <row r="84" spans="2:9" x14ac:dyDescent="0.25">
      <c r="B84" s="337" t="s">
        <v>129</v>
      </c>
      <c r="C84" s="338"/>
      <c r="D84" s="59">
        <f>SUM(D85)</f>
        <v>396648.99</v>
      </c>
      <c r="E84" s="246">
        <f>SUM(E85)</f>
        <v>378175.23999999993</v>
      </c>
      <c r="F84" s="105"/>
      <c r="G84" s="31"/>
    </row>
    <row r="85" spans="2:9" ht="15" customHeight="1" x14ac:dyDescent="0.25">
      <c r="B85" s="11">
        <v>7</v>
      </c>
      <c r="C85" s="12" t="s">
        <v>130</v>
      </c>
      <c r="D85" s="57">
        <f>SUM(D86:D89)</f>
        <v>396648.99</v>
      </c>
      <c r="E85" s="247">
        <f>SUM(E86:E89)</f>
        <v>378175.23999999993</v>
      </c>
      <c r="F85" s="112"/>
      <c r="G85" s="33"/>
    </row>
    <row r="86" spans="2:9" x14ac:dyDescent="0.25">
      <c r="B86" s="14" t="s">
        <v>131</v>
      </c>
      <c r="C86" s="15" t="s">
        <v>132</v>
      </c>
      <c r="D86" s="215">
        <f>SUM('Lisa 6.1. Lisa 2 Sisustus'!H7:H88)</f>
        <v>319170.99</v>
      </c>
      <c r="E86" s="250">
        <f>SUM('Lisa 6.1. Lisa 2 Sisustus'!I7:I88)</f>
        <v>314442.23999999993</v>
      </c>
      <c r="F86" s="114"/>
      <c r="G86" s="36" t="s">
        <v>104</v>
      </c>
    </row>
    <row r="87" spans="2:9" x14ac:dyDescent="0.25">
      <c r="B87" s="14" t="s">
        <v>133</v>
      </c>
      <c r="C87" s="15" t="s">
        <v>134</v>
      </c>
      <c r="D87" s="216"/>
      <c r="E87" s="251"/>
      <c r="F87" s="114"/>
      <c r="G87" s="36"/>
    </row>
    <row r="88" spans="2:9" x14ac:dyDescent="0.25">
      <c r="B88" s="14" t="s">
        <v>135</v>
      </c>
      <c r="C88" s="15" t="s">
        <v>136</v>
      </c>
      <c r="D88" s="213">
        <v>74478</v>
      </c>
      <c r="E88" s="248">
        <v>63198</v>
      </c>
      <c r="F88" s="114"/>
      <c r="G88" s="36"/>
    </row>
    <row r="89" spans="2:9" x14ac:dyDescent="0.25">
      <c r="B89" s="14" t="s">
        <v>137</v>
      </c>
      <c r="C89" s="15" t="s">
        <v>138</v>
      </c>
      <c r="D89" s="213">
        <v>3000</v>
      </c>
      <c r="E89" s="248">
        <v>535</v>
      </c>
      <c r="F89" s="114"/>
      <c r="G89" s="36"/>
    </row>
    <row r="90" spans="2:9" x14ac:dyDescent="0.25">
      <c r="B90" s="345" t="s">
        <v>139</v>
      </c>
      <c r="C90" s="346"/>
      <c r="D90" s="59">
        <f>SUM(D91)</f>
        <v>263501</v>
      </c>
      <c r="E90" s="246">
        <f>SUM(E91)</f>
        <v>0</v>
      </c>
      <c r="F90" s="105"/>
      <c r="G90" s="31"/>
    </row>
    <row r="91" spans="2:9" x14ac:dyDescent="0.25">
      <c r="B91" s="16">
        <v>8</v>
      </c>
      <c r="C91" s="164" t="s">
        <v>140</v>
      </c>
      <c r="D91" s="61">
        <f>SUM(D92:D96)</f>
        <v>263501</v>
      </c>
      <c r="E91" s="252">
        <f>SUM(E92:E96)</f>
        <v>0</v>
      </c>
      <c r="F91" s="112"/>
      <c r="G91" s="33"/>
    </row>
    <row r="92" spans="2:9" x14ac:dyDescent="0.25">
      <c r="B92" s="165" t="s">
        <v>141</v>
      </c>
      <c r="C92" s="166" t="s">
        <v>142</v>
      </c>
      <c r="D92" s="217">
        <v>137706</v>
      </c>
      <c r="E92" s="253">
        <v>0</v>
      </c>
      <c r="F92" s="167"/>
      <c r="G92" s="168"/>
    </row>
    <row r="93" spans="2:9" x14ac:dyDescent="0.25">
      <c r="B93" s="165" t="s">
        <v>143</v>
      </c>
      <c r="C93" s="166" t="s">
        <v>144</v>
      </c>
      <c r="D93" s="217">
        <v>29692</v>
      </c>
      <c r="E93" s="253">
        <v>0</v>
      </c>
      <c r="F93" s="167"/>
      <c r="G93" s="168"/>
    </row>
    <row r="94" spans="2:9" x14ac:dyDescent="0.25">
      <c r="B94" s="165" t="s">
        <v>145</v>
      </c>
      <c r="C94" s="166" t="s">
        <v>146</v>
      </c>
      <c r="D94" s="217"/>
      <c r="E94" s="253"/>
      <c r="F94" s="167"/>
      <c r="G94" s="168"/>
    </row>
    <row r="95" spans="2:9" x14ac:dyDescent="0.25">
      <c r="B95" s="165" t="s">
        <v>147</v>
      </c>
      <c r="C95" s="166" t="s">
        <v>148</v>
      </c>
      <c r="D95" s="217">
        <v>96103</v>
      </c>
      <c r="E95" s="253">
        <v>0</v>
      </c>
      <c r="F95" s="167"/>
      <c r="G95" s="168"/>
    </row>
    <row r="96" spans="2:9" ht="15" customHeight="1" thickBot="1" x14ac:dyDescent="0.3">
      <c r="B96" s="165" t="s">
        <v>149</v>
      </c>
      <c r="C96" s="166"/>
      <c r="D96" s="217"/>
      <c r="E96" s="253"/>
      <c r="F96" s="120"/>
      <c r="G96" s="54"/>
      <c r="I96" s="4"/>
    </row>
    <row r="97" spans="2:13" ht="15.75" thickBot="1" x14ac:dyDescent="0.3">
      <c r="B97" s="347" t="s">
        <v>429</v>
      </c>
      <c r="C97" s="348"/>
      <c r="D97" s="62">
        <f>SUM(D9+D27+D84+D90)-D68-D86</f>
        <v>7166929.4199999999</v>
      </c>
      <c r="E97" s="254">
        <f>SUM(E9+E27+E84+E90)-E68-E86</f>
        <v>7153914.4399999995</v>
      </c>
      <c r="F97" s="121">
        <f>SUMIF(F9:F96,"x",D9:D96)</f>
        <v>1094497</v>
      </c>
      <c r="G97" s="122">
        <f>SUMIF(G9:G96,"x",D9:D96)</f>
        <v>553389.48</v>
      </c>
      <c r="H97" s="4"/>
      <c r="J97" s="4"/>
      <c r="K97" s="4"/>
      <c r="L97" s="4"/>
    </row>
    <row r="98" spans="2:13" x14ac:dyDescent="0.25">
      <c r="B98" s="349" t="s">
        <v>150</v>
      </c>
      <c r="C98" s="350"/>
      <c r="D98" s="55">
        <f>SUM(D99)</f>
        <v>507097.45921058487</v>
      </c>
      <c r="E98" s="255">
        <f>SUM(E99)</f>
        <v>491543.88560327981</v>
      </c>
      <c r="F98" s="56"/>
      <c r="G98" s="56"/>
      <c r="H98" s="51"/>
      <c r="K98" s="51"/>
      <c r="L98" s="51"/>
      <c r="M98" s="51"/>
    </row>
    <row r="99" spans="2:13" x14ac:dyDescent="0.25">
      <c r="B99" s="19">
        <v>9</v>
      </c>
      <c r="C99" s="18" t="s">
        <v>151</v>
      </c>
      <c r="D99" s="146">
        <v>507097.45921058487</v>
      </c>
      <c r="E99" s="256">
        <v>491543.88560327981</v>
      </c>
      <c r="F99" s="218"/>
      <c r="G99" s="58"/>
      <c r="J99" s="52"/>
    </row>
    <row r="100" spans="2:13" x14ac:dyDescent="0.25">
      <c r="B100" s="345" t="s">
        <v>152</v>
      </c>
      <c r="C100" s="346"/>
      <c r="D100" s="59">
        <f>SUM(D101)</f>
        <v>179173.23550000001</v>
      </c>
      <c r="E100" s="246">
        <f>SUM(E101)</f>
        <v>178847.861</v>
      </c>
      <c r="F100" s="60"/>
      <c r="G100" s="60"/>
      <c r="J100" s="52"/>
      <c r="K100" s="328"/>
    </row>
    <row r="101" spans="2:13" ht="15.75" thickBot="1" x14ac:dyDescent="0.3">
      <c r="B101" s="16">
        <v>10</v>
      </c>
      <c r="C101" s="17">
        <v>2.5000000000000001E-2</v>
      </c>
      <c r="D101" s="61">
        <f>D97*C101</f>
        <v>179173.23550000001</v>
      </c>
      <c r="E101" s="252">
        <f>E97*C101</f>
        <v>178847.861</v>
      </c>
      <c r="F101" s="218"/>
      <c r="K101" s="328"/>
    </row>
    <row r="102" spans="2:13" ht="15.75" thickBot="1" x14ac:dyDescent="0.3">
      <c r="B102" s="347" t="s">
        <v>430</v>
      </c>
      <c r="C102" s="348"/>
      <c r="D102" s="62">
        <f>SUM(D97++D98+D100)</f>
        <v>7853200.1147105852</v>
      </c>
      <c r="E102" s="254">
        <f>SUM(E97++E98+E100)</f>
        <v>7824306.1866032789</v>
      </c>
      <c r="F102" s="60"/>
      <c r="K102" s="51"/>
      <c r="L102" s="51"/>
      <c r="M102" s="329"/>
    </row>
    <row r="103" spans="2:13" x14ac:dyDescent="0.25">
      <c r="B103" s="349" t="s">
        <v>153</v>
      </c>
      <c r="C103" s="350"/>
      <c r="D103" s="55">
        <f>SUM(D104)</f>
        <v>0</v>
      </c>
      <c r="E103" s="255">
        <f>SUM(E104)</f>
        <v>0</v>
      </c>
      <c r="F103" s="60"/>
      <c r="G103" s="60"/>
      <c r="K103" s="60"/>
    </row>
    <row r="104" spans="2:13" ht="15.75" thickBot="1" x14ac:dyDescent="0.3">
      <c r="B104" s="53">
        <v>11</v>
      </c>
      <c r="C104" s="63" t="s">
        <v>154</v>
      </c>
      <c r="D104" s="64"/>
      <c r="E104" s="257"/>
      <c r="F104" s="218"/>
      <c r="G104" s="65"/>
    </row>
    <row r="105" spans="2:13" ht="15.75" thickBot="1" x14ac:dyDescent="0.3">
      <c r="B105" s="347" t="s">
        <v>431</v>
      </c>
      <c r="C105" s="348"/>
      <c r="D105" s="62">
        <f>D102-D103</f>
        <v>7853200.1147105852</v>
      </c>
      <c r="E105" s="254">
        <f>E102-E103</f>
        <v>7824306.1866032789</v>
      </c>
      <c r="F105" s="60"/>
      <c r="G105" s="60"/>
    </row>
    <row r="106" spans="2:13" x14ac:dyDescent="0.25">
      <c r="B106" s="349" t="s">
        <v>155</v>
      </c>
      <c r="C106" s="350"/>
      <c r="D106" s="55">
        <f>SUM(D107)</f>
        <v>1570640.0229421172</v>
      </c>
      <c r="E106" s="255">
        <f>SUM(E107)</f>
        <v>1564861.237320656</v>
      </c>
      <c r="F106" s="60"/>
      <c r="G106" s="60"/>
    </row>
    <row r="107" spans="2:13" x14ac:dyDescent="0.25">
      <c r="B107" s="19">
        <v>12</v>
      </c>
      <c r="C107" s="20">
        <v>0.2</v>
      </c>
      <c r="D107" s="57">
        <f>D102*C107</f>
        <v>1570640.0229421172</v>
      </c>
      <c r="E107" s="247">
        <f>E102*C107</f>
        <v>1564861.237320656</v>
      </c>
      <c r="F107" s="218"/>
      <c r="G107" s="66"/>
    </row>
    <row r="108" spans="2:13" ht="15.75" thickBot="1" x14ac:dyDescent="0.3">
      <c r="B108" s="351" t="s">
        <v>432</v>
      </c>
      <c r="C108" s="352"/>
      <c r="D108" s="67">
        <f>SUM(D105+D106)</f>
        <v>9423840.1376527026</v>
      </c>
      <c r="E108" s="258">
        <f>SUM(E105+E106)</f>
        <v>9389167.4239239357</v>
      </c>
      <c r="F108" s="60"/>
      <c r="G108" s="60"/>
    </row>
    <row r="109" spans="2:13" x14ac:dyDescent="0.25">
      <c r="B109" s="60"/>
      <c r="D109" s="4"/>
      <c r="E109" s="4"/>
    </row>
    <row r="110" spans="2:13" x14ac:dyDescent="0.25">
      <c r="B110" s="60"/>
      <c r="D110" s="68"/>
      <c r="E110" s="68"/>
      <c r="G110" s="4"/>
    </row>
    <row r="111" spans="2:13" x14ac:dyDescent="0.25">
      <c r="B111" s="60"/>
      <c r="D111" s="68"/>
      <c r="E111" s="68"/>
      <c r="F111" s="4"/>
      <c r="G111" s="4"/>
    </row>
    <row r="112" spans="2:13" x14ac:dyDescent="0.25">
      <c r="B112" s="60"/>
      <c r="D112" s="68"/>
      <c r="E112" s="68"/>
      <c r="G112" s="4"/>
    </row>
    <row r="113" spans="2:7" x14ac:dyDescent="0.25">
      <c r="B113" s="60"/>
      <c r="D113" s="68"/>
      <c r="E113" s="68"/>
    </row>
    <row r="114" spans="2:7" x14ac:dyDescent="0.25">
      <c r="B114" s="60"/>
      <c r="C114" s="52"/>
      <c r="D114" s="4"/>
      <c r="E114" s="4"/>
    </row>
    <row r="115" spans="2:7" x14ac:dyDescent="0.25">
      <c r="B115" s="60"/>
      <c r="D115" s="4"/>
      <c r="E115" s="4"/>
      <c r="G115" s="51"/>
    </row>
    <row r="117" spans="2:7" x14ac:dyDescent="0.25">
      <c r="C117" s="5"/>
      <c r="D117" s="6"/>
      <c r="E117" s="6"/>
    </row>
    <row r="118" spans="2:7" x14ac:dyDescent="0.25">
      <c r="G118" s="4"/>
    </row>
  </sheetData>
  <mergeCells count="15">
    <mergeCell ref="B105:C105"/>
    <mergeCell ref="B106:C106"/>
    <mergeCell ref="B108:C108"/>
    <mergeCell ref="B90:C90"/>
    <mergeCell ref="B97:C97"/>
    <mergeCell ref="B98:C98"/>
    <mergeCell ref="B100:C100"/>
    <mergeCell ref="B102:C102"/>
    <mergeCell ref="B103:C103"/>
    <mergeCell ref="B84:C84"/>
    <mergeCell ref="B4:E4"/>
    <mergeCell ref="S4:Y4"/>
    <mergeCell ref="J8:K9"/>
    <mergeCell ref="B9:C9"/>
    <mergeCell ref="B27:C27"/>
  </mergeCells>
  <conditionalFormatting sqref="S9:S15">
    <cfRule type="expression" dxfId="13" priority="3">
      <formula>AND($CD9&lt;&gt;"",$CM9="")</formula>
    </cfRule>
    <cfRule type="expression" dxfId="12" priority="4">
      <formula>$CD9&lt;&gt;""</formula>
    </cfRule>
  </conditionalFormatting>
  <conditionalFormatting sqref="S16:S18">
    <cfRule type="expression" dxfId="11" priority="9">
      <formula>AND($CD17&lt;&gt;"",$CM17="")</formula>
    </cfRule>
    <cfRule type="expression" dxfId="10" priority="10">
      <formula>$CD17&lt;&gt;""</formula>
    </cfRule>
  </conditionalFormatting>
  <conditionalFormatting sqref="S19">
    <cfRule type="expression" dxfId="9" priority="5">
      <formula>AND($CD21&lt;&gt;"",$CM21="")</formula>
    </cfRule>
    <cfRule type="expression" dxfId="8" priority="6">
      <formula>$CD21&lt;&gt;""</formula>
    </cfRule>
  </conditionalFormatting>
  <conditionalFormatting sqref="S20:S24">
    <cfRule type="expression" dxfId="7" priority="7">
      <formula>AND($CD23&lt;&gt;"",$CM23="")</formula>
    </cfRule>
    <cfRule type="expression" dxfId="6" priority="8">
      <formula>$CD23&lt;&gt;""</formula>
    </cfRule>
  </conditionalFormatting>
  <conditionalFormatting sqref="T9:Y26">
    <cfRule type="expression" dxfId="5" priority="1">
      <formula>AND($CD9&lt;&gt;"",$CM9="")</formula>
    </cfRule>
    <cfRule type="expression" dxfId="4" priority="2">
      <formula>$CD9&lt;&gt;""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7D3F-8550-41B2-B002-F2FD818A8106}">
  <dimension ref="A1:AJ194"/>
  <sheetViews>
    <sheetView tabSelected="1" showOutlineSymbols="0" showWhiteSpace="0" zoomScale="70" zoomScaleNormal="70" workbookViewId="0">
      <selection activeCell="T6" sqref="D6:T6"/>
    </sheetView>
  </sheetViews>
  <sheetFormatPr defaultColWidth="9.140625" defaultRowHeight="15" x14ac:dyDescent="0.25"/>
  <cols>
    <col min="1" max="1" width="3" style="69" customWidth="1"/>
    <col min="2" max="2" width="11.28515625" style="69" bestFit="1" customWidth="1"/>
    <col min="3" max="3" width="94.85546875" style="70" customWidth="1"/>
    <col min="4" max="4" width="10.42578125" style="69" customWidth="1"/>
    <col min="5" max="5" width="11" style="69" customWidth="1"/>
    <col min="6" max="6" width="13.85546875" style="69" customWidth="1"/>
    <col min="7" max="7" width="15" style="69" customWidth="1"/>
    <col min="8" max="9" width="15.28515625" style="69" customWidth="1"/>
    <col min="10" max="10" width="12" style="69" customWidth="1"/>
    <col min="11" max="11" width="12.85546875" style="69" customWidth="1"/>
    <col min="12" max="12" width="2.85546875" style="69" customWidth="1"/>
    <col min="13" max="20" width="14" style="69" customWidth="1"/>
    <col min="21" max="21" width="2.85546875" style="69" customWidth="1"/>
    <col min="22" max="23" width="14.140625" style="69" customWidth="1"/>
    <col min="24" max="24" width="2.85546875" style="69" customWidth="1"/>
    <col min="25" max="26" width="14" style="69" customWidth="1"/>
    <col min="27" max="29" width="9.140625" style="69"/>
    <col min="30" max="30" width="51" style="69" customWidth="1"/>
    <col min="31" max="31" width="18.5703125" style="69" customWidth="1"/>
    <col min="32" max="32" width="26.5703125" style="69" customWidth="1"/>
    <col min="33" max="33" width="24.7109375" style="69" customWidth="1"/>
    <col min="34" max="34" width="23" style="69" customWidth="1"/>
    <col min="35" max="35" width="9.140625" style="69"/>
    <col min="36" max="36" width="9.7109375" style="69" customWidth="1"/>
    <col min="37" max="16384" width="9.140625" style="69"/>
  </cols>
  <sheetData>
    <row r="1" spans="1:36" x14ac:dyDescent="0.25">
      <c r="C1" s="21"/>
      <c r="K1" s="1" t="s">
        <v>156</v>
      </c>
      <c r="L1" s="1"/>
    </row>
    <row r="2" spans="1:36" x14ac:dyDescent="0.25">
      <c r="K2" s="71" t="s">
        <v>426</v>
      </c>
      <c r="L2" s="71"/>
    </row>
    <row r="3" spans="1:36" x14ac:dyDescent="0.25">
      <c r="J3" s="72"/>
      <c r="AD3" s="2"/>
      <c r="AE3" s="2"/>
      <c r="AF3" s="2"/>
      <c r="AG3" s="2"/>
      <c r="AH3" s="2"/>
      <c r="AI3" s="2"/>
      <c r="AJ3" s="2"/>
    </row>
    <row r="4" spans="1:36" ht="15.75" x14ac:dyDescent="0.25">
      <c r="C4" s="353" t="s">
        <v>433</v>
      </c>
      <c r="D4" s="353"/>
      <c r="E4" s="353"/>
      <c r="F4" s="353"/>
      <c r="G4" s="353"/>
      <c r="H4" s="353"/>
      <c r="I4" s="353"/>
      <c r="J4" s="353"/>
      <c r="K4" s="353"/>
      <c r="L4" s="149"/>
      <c r="M4" s="354" t="s">
        <v>157</v>
      </c>
      <c r="N4" s="354"/>
      <c r="O4" s="354"/>
      <c r="P4" s="354"/>
      <c r="Q4" s="354"/>
      <c r="R4" s="354"/>
      <c r="V4" s="206" t="s">
        <v>447</v>
      </c>
      <c r="Y4" s="206" t="s">
        <v>448</v>
      </c>
      <c r="AD4" s="340" t="s">
        <v>2</v>
      </c>
      <c r="AE4" s="340"/>
      <c r="AF4" s="340"/>
      <c r="AG4" s="340"/>
      <c r="AH4" s="340"/>
      <c r="AI4" s="340"/>
      <c r="AJ4" s="340"/>
    </row>
    <row r="5" spans="1:36" ht="15.75" thickBot="1" x14ac:dyDescent="0.3">
      <c r="H5" s="72"/>
      <c r="I5" s="72"/>
      <c r="AD5" s="2"/>
      <c r="AE5" s="2"/>
      <c r="AF5" s="2"/>
      <c r="AG5" s="2"/>
      <c r="AH5" s="2"/>
      <c r="AI5" s="2"/>
      <c r="AJ5" s="2"/>
    </row>
    <row r="6" spans="1:36" ht="45.75" thickBot="1" x14ac:dyDescent="0.3">
      <c r="B6" s="221" t="s">
        <v>158</v>
      </c>
      <c r="C6" s="219" t="s">
        <v>159</v>
      </c>
      <c r="D6" s="76" t="s">
        <v>449</v>
      </c>
      <c r="E6" s="330" t="s">
        <v>460</v>
      </c>
      <c r="F6" s="220" t="s">
        <v>450</v>
      </c>
      <c r="G6" s="335" t="s">
        <v>461</v>
      </c>
      <c r="H6" s="288" t="s">
        <v>435</v>
      </c>
      <c r="I6" s="334" t="s">
        <v>427</v>
      </c>
      <c r="J6" s="73" t="s">
        <v>132</v>
      </c>
      <c r="K6" s="74" t="s">
        <v>134</v>
      </c>
      <c r="L6" s="75"/>
      <c r="M6" s="272" t="s">
        <v>451</v>
      </c>
      <c r="N6" s="76" t="s">
        <v>452</v>
      </c>
      <c r="O6" s="268" t="s">
        <v>458</v>
      </c>
      <c r="P6" s="330" t="s">
        <v>459</v>
      </c>
      <c r="Q6" s="123" t="s">
        <v>161</v>
      </c>
      <c r="R6" s="333" t="s">
        <v>162</v>
      </c>
      <c r="S6" s="123" t="s">
        <v>453</v>
      </c>
      <c r="T6" s="332" t="s">
        <v>454</v>
      </c>
      <c r="V6" s="331" t="s">
        <v>160</v>
      </c>
      <c r="W6" s="306" t="s">
        <v>455</v>
      </c>
      <c r="Y6" s="331" t="s">
        <v>160</v>
      </c>
      <c r="Z6" s="306" t="s">
        <v>455</v>
      </c>
      <c r="AD6" s="29" t="s">
        <v>12</v>
      </c>
      <c r="AE6" s="29" t="s">
        <v>13</v>
      </c>
      <c r="AF6" s="29" t="s">
        <v>14</v>
      </c>
      <c r="AG6" s="29" t="s">
        <v>15</v>
      </c>
      <c r="AH6" s="29" t="s">
        <v>16</v>
      </c>
      <c r="AI6" s="29" t="s">
        <v>17</v>
      </c>
      <c r="AJ6" s="29" t="s">
        <v>18</v>
      </c>
    </row>
    <row r="7" spans="1:36" x14ac:dyDescent="0.25">
      <c r="A7" s="77"/>
      <c r="B7" s="227" t="s">
        <v>163</v>
      </c>
      <c r="C7" s="228" t="s">
        <v>164</v>
      </c>
      <c r="D7" s="259">
        <f>IF(SUM(M7,$Q$7)=0,"",SUM(M7,$Q$7))</f>
        <v>51</v>
      </c>
      <c r="E7" s="259">
        <f>IF(SUM(O7,Q7)=0,"",SUM(O7,Q7))</f>
        <v>51</v>
      </c>
      <c r="F7" s="78">
        <v>952.33</v>
      </c>
      <c r="G7" s="265">
        <v>952.33</v>
      </c>
      <c r="H7" s="289">
        <f>IFERROR(SUM(D7*F7),"")</f>
        <v>48568.83</v>
      </c>
      <c r="I7" s="267">
        <f>IFERROR(G7*E7,"")</f>
        <v>48568.83</v>
      </c>
      <c r="J7" s="225" t="s">
        <v>104</v>
      </c>
      <c r="K7" s="229"/>
      <c r="L7" s="69" t="str">
        <f>IFERROR(IF(SUM(M7)-D7=0,"","K"),"")</f>
        <v/>
      </c>
      <c r="M7" s="273">
        <f>E7</f>
        <v>51</v>
      </c>
      <c r="N7" s="79">
        <f>IF(ISBLANK(M7),"",SUM(M7*$F7))</f>
        <v>48568.83</v>
      </c>
      <c r="O7" s="269">
        <v>51</v>
      </c>
      <c r="P7" s="79">
        <f t="shared" ref="P7:P70" si="0">IF(ISBLANK(O7),"",SUM(O7*$G7))</f>
        <v>48568.83</v>
      </c>
      <c r="Q7" s="124"/>
      <c r="R7" s="307"/>
      <c r="S7" s="308"/>
      <c r="T7" s="80"/>
      <c r="V7" s="309" t="str">
        <f t="shared" ref="V7:V38" si="1">IFERROR(IF(ISBLANK($T7),"",$T7*$AJ$7),"")</f>
        <v/>
      </c>
      <c r="W7" s="310" t="str">
        <f>IFERROR(IF(ISBLANK($AM7),"",$AM7*$BM$13),"")</f>
        <v/>
      </c>
      <c r="Y7" s="309">
        <f>IF(SUM(P7,V7)=0,"",SUM(P7,V7))</f>
        <v>48568.83</v>
      </c>
      <c r="Z7" s="310" t="str">
        <f>IF(SUM(R7,W7)=0,"",SUM(R7,W7))</f>
        <v/>
      </c>
      <c r="AD7" s="109" t="s">
        <v>446</v>
      </c>
      <c r="AE7" s="32">
        <v>3451.7999999999993</v>
      </c>
      <c r="AF7" s="110">
        <v>0</v>
      </c>
      <c r="AG7" s="110">
        <v>0</v>
      </c>
      <c r="AH7" s="110">
        <v>0</v>
      </c>
      <c r="AI7" s="110">
        <v>3451.7999999999993</v>
      </c>
      <c r="AJ7" s="230">
        <v>1</v>
      </c>
    </row>
    <row r="8" spans="1:36" x14ac:dyDescent="0.25">
      <c r="A8" s="77"/>
      <c r="B8" s="223" t="s">
        <v>165</v>
      </c>
      <c r="C8" s="231" t="s">
        <v>164</v>
      </c>
      <c r="D8" s="278">
        <f t="shared" ref="D8:D20" si="2">IF(SUM(M8,Q8)=0,"",SUM(M8,Q8))</f>
        <v>3</v>
      </c>
      <c r="E8" s="259">
        <f t="shared" ref="E8:E71" si="3">IF(SUM(O8,Q8)=0,"",SUM(O8,Q8))</f>
        <v>3</v>
      </c>
      <c r="F8" s="78">
        <v>625.53</v>
      </c>
      <c r="G8" s="265">
        <v>625.53</v>
      </c>
      <c r="H8" s="290">
        <f t="shared" ref="H8:H71" si="4">IFERROR(SUM(D8*F8),"")</f>
        <v>1876.59</v>
      </c>
      <c r="I8" s="267">
        <f t="shared" ref="I8:I71" si="5">IFERROR(G8*E8,"")</f>
        <v>1876.59</v>
      </c>
      <c r="J8" s="225" t="s">
        <v>104</v>
      </c>
      <c r="K8" s="232"/>
      <c r="L8" s="69" t="str">
        <f t="shared" ref="L8:L71" si="6">IFERROR(IF(SUM(M8)-D8=0,"","K"),"")</f>
        <v/>
      </c>
      <c r="M8" s="274">
        <v>3</v>
      </c>
      <c r="N8" s="79">
        <f>IF(ISBLANK(M8),"",SUM(M8*$F8))</f>
        <v>1876.59</v>
      </c>
      <c r="O8" s="270">
        <v>3</v>
      </c>
      <c r="P8" s="79">
        <f t="shared" si="0"/>
        <v>1876.59</v>
      </c>
      <c r="Q8" s="124"/>
      <c r="R8" s="307"/>
      <c r="S8" s="124"/>
      <c r="T8" s="80"/>
      <c r="V8" s="311" t="str">
        <f t="shared" si="1"/>
        <v/>
      </c>
      <c r="W8" s="132" t="str">
        <f t="shared" ref="W8:W71" si="7">IFERROR(IF(ISBLANK($AM8),"",$AM8*$BM$13),"")</f>
        <v/>
      </c>
      <c r="Y8" s="311">
        <f t="shared" ref="Y8:Y71" si="8">IF(SUM(P8,V8)=0,"",SUM(P8,V8))</f>
        <v>1876.59</v>
      </c>
      <c r="Z8" s="132" t="str">
        <f t="shared" ref="Z8:Z71" si="9">IF(SUM(R8,W8)=0,"",SUM(R8,W8))</f>
        <v/>
      </c>
      <c r="AD8" s="46" t="s">
        <v>10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  <c r="AJ8" s="233">
        <v>0</v>
      </c>
    </row>
    <row r="9" spans="1:36" x14ac:dyDescent="0.25">
      <c r="A9" s="77"/>
      <c r="B9" s="223" t="s">
        <v>166</v>
      </c>
      <c r="C9" s="231" t="s">
        <v>167</v>
      </c>
      <c r="D9" s="278">
        <f t="shared" si="2"/>
        <v>5</v>
      </c>
      <c r="E9" s="259">
        <f t="shared" si="3"/>
        <v>5</v>
      </c>
      <c r="F9" s="78">
        <v>920.72</v>
      </c>
      <c r="G9" s="265">
        <v>920.72</v>
      </c>
      <c r="H9" s="290">
        <f t="shared" si="4"/>
        <v>4603.6000000000004</v>
      </c>
      <c r="I9" s="267">
        <f t="shared" si="5"/>
        <v>4603.6000000000004</v>
      </c>
      <c r="J9" s="225" t="s">
        <v>104</v>
      </c>
      <c r="K9" s="232"/>
      <c r="L9" s="69" t="str">
        <f t="shared" si="6"/>
        <v/>
      </c>
      <c r="M9" s="274">
        <v>5</v>
      </c>
      <c r="N9" s="79">
        <f t="shared" ref="N9:N71" si="10">IF(ISBLANK(M9),"",SUM(M9*$F9))</f>
        <v>4603.6000000000004</v>
      </c>
      <c r="O9" s="270">
        <v>5</v>
      </c>
      <c r="P9" s="79">
        <f t="shared" si="0"/>
        <v>4603.6000000000004</v>
      </c>
      <c r="Q9" s="124"/>
      <c r="R9" s="307"/>
      <c r="S9" s="124"/>
      <c r="T9" s="80"/>
      <c r="V9" s="311" t="str">
        <f t="shared" si="1"/>
        <v/>
      </c>
      <c r="W9" s="132" t="str">
        <f t="shared" si="7"/>
        <v/>
      </c>
      <c r="Y9" s="311">
        <f t="shared" si="8"/>
        <v>4603.6000000000004</v>
      </c>
      <c r="Z9" s="132" t="str">
        <f t="shared" si="9"/>
        <v/>
      </c>
      <c r="AD9" s="46" t="s">
        <v>55</v>
      </c>
      <c r="AE9" s="47">
        <v>3451.7999999999993</v>
      </c>
      <c r="AF9" s="47">
        <v>0</v>
      </c>
      <c r="AG9" s="47">
        <v>0</v>
      </c>
      <c r="AH9" s="47">
        <v>0</v>
      </c>
      <c r="AI9" s="47">
        <v>3451.7999999999993</v>
      </c>
      <c r="AJ9" s="233">
        <v>1</v>
      </c>
    </row>
    <row r="10" spans="1:36" x14ac:dyDescent="0.25">
      <c r="A10" s="77"/>
      <c r="B10" s="223" t="s">
        <v>168</v>
      </c>
      <c r="C10" s="231" t="s">
        <v>169</v>
      </c>
      <c r="D10" s="278">
        <f t="shared" si="2"/>
        <v>4</v>
      </c>
      <c r="E10" s="259">
        <f t="shared" si="3"/>
        <v>4</v>
      </c>
      <c r="F10" s="78">
        <v>745.18</v>
      </c>
      <c r="G10" s="265">
        <v>745.18</v>
      </c>
      <c r="H10" s="290">
        <f t="shared" si="4"/>
        <v>2980.72</v>
      </c>
      <c r="I10" s="267">
        <f t="shared" si="5"/>
        <v>2980.72</v>
      </c>
      <c r="J10" s="225" t="s">
        <v>104</v>
      </c>
      <c r="K10" s="232"/>
      <c r="L10" s="69" t="str">
        <f t="shared" si="6"/>
        <v/>
      </c>
      <c r="M10" s="274">
        <v>4</v>
      </c>
      <c r="N10" s="79">
        <f t="shared" si="10"/>
        <v>2980.72</v>
      </c>
      <c r="O10" s="270">
        <v>4</v>
      </c>
      <c r="P10" s="79">
        <f t="shared" si="0"/>
        <v>2980.72</v>
      </c>
      <c r="Q10" s="124"/>
      <c r="R10" s="307"/>
      <c r="S10" s="124"/>
      <c r="T10" s="80"/>
      <c r="V10" s="311" t="str">
        <f t="shared" si="1"/>
        <v/>
      </c>
      <c r="W10" s="132" t="str">
        <f t="shared" si="7"/>
        <v/>
      </c>
      <c r="Y10" s="311">
        <f t="shared" si="8"/>
        <v>2980.72</v>
      </c>
      <c r="Z10" s="132" t="str">
        <f t="shared" si="9"/>
        <v/>
      </c>
      <c r="AD10" s="46" t="s">
        <v>58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233">
        <v>0</v>
      </c>
    </row>
    <row r="11" spans="1:36" x14ac:dyDescent="0.25">
      <c r="A11" s="77"/>
      <c r="B11" s="223" t="s">
        <v>170</v>
      </c>
      <c r="C11" s="234" t="s">
        <v>171</v>
      </c>
      <c r="D11" s="278">
        <f t="shared" si="2"/>
        <v>1</v>
      </c>
      <c r="E11" s="259">
        <f t="shared" si="3"/>
        <v>1</v>
      </c>
      <c r="F11" s="78">
        <v>921.8</v>
      </c>
      <c r="G11" s="265">
        <v>921.8</v>
      </c>
      <c r="H11" s="290">
        <f t="shared" si="4"/>
        <v>921.8</v>
      </c>
      <c r="I11" s="267">
        <f t="shared" si="5"/>
        <v>921.8</v>
      </c>
      <c r="J11" s="225" t="s">
        <v>104</v>
      </c>
      <c r="K11" s="232"/>
      <c r="L11" s="69" t="str">
        <f t="shared" si="6"/>
        <v/>
      </c>
      <c r="M11" s="274">
        <v>1</v>
      </c>
      <c r="N11" s="79">
        <f t="shared" si="10"/>
        <v>921.8</v>
      </c>
      <c r="O11" s="270">
        <v>1</v>
      </c>
      <c r="P11" s="79">
        <f t="shared" si="0"/>
        <v>921.8</v>
      </c>
      <c r="Q11" s="124"/>
      <c r="R11" s="307"/>
      <c r="S11" s="124"/>
      <c r="T11" s="80"/>
      <c r="V11" s="311" t="str">
        <f t="shared" si="1"/>
        <v/>
      </c>
      <c r="W11" s="132" t="str">
        <f t="shared" si="7"/>
        <v/>
      </c>
      <c r="Y11" s="311">
        <f t="shared" si="8"/>
        <v>921.8</v>
      </c>
      <c r="Z11" s="132" t="str">
        <f t="shared" si="9"/>
        <v/>
      </c>
    </row>
    <row r="12" spans="1:36" x14ac:dyDescent="0.25">
      <c r="A12" s="77"/>
      <c r="B12" s="223" t="s">
        <v>172</v>
      </c>
      <c r="C12" s="234" t="s">
        <v>173</v>
      </c>
      <c r="D12" s="278">
        <f t="shared" si="2"/>
        <v>2</v>
      </c>
      <c r="E12" s="259">
        <f t="shared" si="3"/>
        <v>2</v>
      </c>
      <c r="F12" s="78">
        <v>593.21</v>
      </c>
      <c r="G12" s="265">
        <v>593.21</v>
      </c>
      <c r="H12" s="290">
        <f t="shared" si="4"/>
        <v>1186.42</v>
      </c>
      <c r="I12" s="267">
        <f t="shared" si="5"/>
        <v>1186.42</v>
      </c>
      <c r="J12" s="225" t="s">
        <v>104</v>
      </c>
      <c r="K12" s="232"/>
      <c r="L12" s="69" t="str">
        <f t="shared" si="6"/>
        <v/>
      </c>
      <c r="M12" s="274">
        <v>2</v>
      </c>
      <c r="N12" s="79">
        <f t="shared" si="10"/>
        <v>1186.42</v>
      </c>
      <c r="O12" s="270">
        <v>2</v>
      </c>
      <c r="P12" s="79">
        <f t="shared" si="0"/>
        <v>1186.42</v>
      </c>
      <c r="Q12" s="124"/>
      <c r="R12" s="307"/>
      <c r="S12" s="124"/>
      <c r="T12" s="80"/>
      <c r="V12" s="311" t="str">
        <f t="shared" si="1"/>
        <v/>
      </c>
      <c r="W12" s="132" t="str">
        <f t="shared" si="7"/>
        <v/>
      </c>
      <c r="Y12" s="311">
        <f t="shared" si="8"/>
        <v>1186.42</v>
      </c>
      <c r="Z12" s="132" t="str">
        <f t="shared" si="9"/>
        <v/>
      </c>
    </row>
    <row r="13" spans="1:36" x14ac:dyDescent="0.25">
      <c r="A13" s="77"/>
      <c r="B13" s="223" t="s">
        <v>174</v>
      </c>
      <c r="C13" s="231" t="s">
        <v>175</v>
      </c>
      <c r="D13" s="278">
        <f t="shared" si="2"/>
        <v>7</v>
      </c>
      <c r="E13" s="259">
        <f t="shared" si="3"/>
        <v>7</v>
      </c>
      <c r="F13" s="78">
        <v>925.99</v>
      </c>
      <c r="G13" s="265">
        <v>925.99</v>
      </c>
      <c r="H13" s="290">
        <f t="shared" si="4"/>
        <v>6481.93</v>
      </c>
      <c r="I13" s="267">
        <f t="shared" si="5"/>
        <v>6481.93</v>
      </c>
      <c r="J13" s="225" t="s">
        <v>104</v>
      </c>
      <c r="K13" s="232"/>
      <c r="L13" s="69" t="str">
        <f t="shared" si="6"/>
        <v/>
      </c>
      <c r="M13" s="274">
        <v>7</v>
      </c>
      <c r="N13" s="79">
        <f t="shared" si="10"/>
        <v>6481.93</v>
      </c>
      <c r="O13" s="270">
        <v>7</v>
      </c>
      <c r="P13" s="79">
        <f t="shared" si="0"/>
        <v>6481.93</v>
      </c>
      <c r="Q13" s="124"/>
      <c r="R13" s="307"/>
      <c r="S13" s="124"/>
      <c r="T13" s="80"/>
      <c r="V13" s="311" t="str">
        <f t="shared" si="1"/>
        <v/>
      </c>
      <c r="W13" s="132" t="str">
        <f t="shared" si="7"/>
        <v/>
      </c>
      <c r="Y13" s="311">
        <f t="shared" si="8"/>
        <v>6481.93</v>
      </c>
      <c r="Z13" s="132" t="str">
        <f t="shared" si="9"/>
        <v/>
      </c>
    </row>
    <row r="14" spans="1:36" x14ac:dyDescent="0.25">
      <c r="A14" s="77"/>
      <c r="B14" s="223" t="s">
        <v>176</v>
      </c>
      <c r="C14" s="231" t="s">
        <v>177</v>
      </c>
      <c r="D14" s="278">
        <f t="shared" si="2"/>
        <v>14</v>
      </c>
      <c r="E14" s="259">
        <f t="shared" si="3"/>
        <v>14</v>
      </c>
      <c r="F14" s="78">
        <v>918.81</v>
      </c>
      <c r="G14" s="265">
        <v>918.81000000000006</v>
      </c>
      <c r="H14" s="290">
        <f t="shared" si="4"/>
        <v>12863.34</v>
      </c>
      <c r="I14" s="267">
        <f t="shared" si="5"/>
        <v>12863.34</v>
      </c>
      <c r="J14" s="225" t="s">
        <v>104</v>
      </c>
      <c r="K14" s="232"/>
      <c r="L14" s="69" t="str">
        <f t="shared" si="6"/>
        <v/>
      </c>
      <c r="M14" s="274">
        <v>14</v>
      </c>
      <c r="N14" s="79">
        <f t="shared" si="10"/>
        <v>12863.34</v>
      </c>
      <c r="O14" s="270">
        <v>14</v>
      </c>
      <c r="P14" s="79">
        <f t="shared" si="0"/>
        <v>12863.34</v>
      </c>
      <c r="Q14" s="124"/>
      <c r="R14" s="307"/>
      <c r="S14" s="124"/>
      <c r="T14" s="80"/>
      <c r="V14" s="311" t="str">
        <f t="shared" si="1"/>
        <v/>
      </c>
      <c r="W14" s="132" t="str">
        <f t="shared" si="7"/>
        <v/>
      </c>
      <c r="Y14" s="311">
        <f t="shared" si="8"/>
        <v>12863.34</v>
      </c>
      <c r="Z14" s="132" t="str">
        <f t="shared" si="9"/>
        <v/>
      </c>
    </row>
    <row r="15" spans="1:36" x14ac:dyDescent="0.25">
      <c r="A15" s="77"/>
      <c r="B15" s="223" t="s">
        <v>178</v>
      </c>
      <c r="C15" s="235" t="s">
        <v>179</v>
      </c>
      <c r="D15" s="278">
        <f t="shared" si="2"/>
        <v>1</v>
      </c>
      <c r="E15" s="259">
        <f t="shared" si="3"/>
        <v>1</v>
      </c>
      <c r="F15" s="78">
        <v>303.27</v>
      </c>
      <c r="G15" s="265">
        <v>303.27</v>
      </c>
      <c r="H15" s="290">
        <f t="shared" si="4"/>
        <v>303.27</v>
      </c>
      <c r="I15" s="267">
        <f t="shared" si="5"/>
        <v>303.27</v>
      </c>
      <c r="J15" s="225" t="s">
        <v>104</v>
      </c>
      <c r="K15" s="232"/>
      <c r="L15" s="69" t="str">
        <f t="shared" si="6"/>
        <v/>
      </c>
      <c r="M15" s="274">
        <v>1</v>
      </c>
      <c r="N15" s="79">
        <f t="shared" si="10"/>
        <v>303.27</v>
      </c>
      <c r="O15" s="270">
        <v>1</v>
      </c>
      <c r="P15" s="79">
        <f t="shared" si="0"/>
        <v>303.27</v>
      </c>
      <c r="Q15" s="124"/>
      <c r="R15" s="307"/>
      <c r="S15" s="124"/>
      <c r="T15" s="80"/>
      <c r="V15" s="311" t="str">
        <f t="shared" si="1"/>
        <v/>
      </c>
      <c r="W15" s="132" t="str">
        <f t="shared" si="7"/>
        <v/>
      </c>
      <c r="Y15" s="311">
        <f t="shared" si="8"/>
        <v>303.27</v>
      </c>
      <c r="Z15" s="132" t="str">
        <f t="shared" si="9"/>
        <v/>
      </c>
    </row>
    <row r="16" spans="1:36" x14ac:dyDescent="0.25">
      <c r="A16" s="77"/>
      <c r="B16" s="223" t="s">
        <v>180</v>
      </c>
      <c r="C16" s="235" t="s">
        <v>181</v>
      </c>
      <c r="D16" s="278">
        <f t="shared" si="2"/>
        <v>4</v>
      </c>
      <c r="E16" s="259">
        <f t="shared" si="3"/>
        <v>4</v>
      </c>
      <c r="F16" s="78">
        <v>483.55</v>
      </c>
      <c r="G16" s="265">
        <v>483.55</v>
      </c>
      <c r="H16" s="290">
        <f t="shared" si="4"/>
        <v>1934.2</v>
      </c>
      <c r="I16" s="267">
        <f t="shared" si="5"/>
        <v>1934.2</v>
      </c>
      <c r="J16" s="225" t="s">
        <v>104</v>
      </c>
      <c r="K16" s="232"/>
      <c r="L16" s="69" t="str">
        <f t="shared" si="6"/>
        <v/>
      </c>
      <c r="M16" s="274">
        <v>4</v>
      </c>
      <c r="N16" s="79">
        <f t="shared" si="10"/>
        <v>1934.2</v>
      </c>
      <c r="O16" s="270">
        <v>4</v>
      </c>
      <c r="P16" s="79">
        <f t="shared" si="0"/>
        <v>1934.2</v>
      </c>
      <c r="Q16" s="124"/>
      <c r="R16" s="307"/>
      <c r="S16" s="124"/>
      <c r="T16" s="80"/>
      <c r="V16" s="311" t="str">
        <f t="shared" si="1"/>
        <v/>
      </c>
      <c r="W16" s="132" t="str">
        <f t="shared" si="7"/>
        <v/>
      </c>
      <c r="Y16" s="311">
        <f t="shared" si="8"/>
        <v>1934.2</v>
      </c>
      <c r="Z16" s="132" t="str">
        <f t="shared" si="9"/>
        <v/>
      </c>
    </row>
    <row r="17" spans="1:26" x14ac:dyDescent="0.25">
      <c r="A17" s="77"/>
      <c r="B17" s="223" t="s">
        <v>182</v>
      </c>
      <c r="C17" s="231" t="s">
        <v>183</v>
      </c>
      <c r="D17" s="278">
        <f t="shared" si="2"/>
        <v>2</v>
      </c>
      <c r="E17" s="259">
        <f t="shared" si="3"/>
        <v>2</v>
      </c>
      <c r="F17" s="78">
        <v>576.34</v>
      </c>
      <c r="G17" s="265">
        <v>576.34</v>
      </c>
      <c r="H17" s="290">
        <f t="shared" si="4"/>
        <v>1152.68</v>
      </c>
      <c r="I17" s="267">
        <f t="shared" si="5"/>
        <v>1152.68</v>
      </c>
      <c r="J17" s="225" t="s">
        <v>104</v>
      </c>
      <c r="K17" s="232"/>
      <c r="L17" s="69" t="str">
        <f t="shared" si="6"/>
        <v/>
      </c>
      <c r="M17" s="274">
        <v>2</v>
      </c>
      <c r="N17" s="79">
        <f t="shared" si="10"/>
        <v>1152.68</v>
      </c>
      <c r="O17" s="270">
        <v>2</v>
      </c>
      <c r="P17" s="79">
        <f t="shared" si="0"/>
        <v>1152.68</v>
      </c>
      <c r="Q17" s="124"/>
      <c r="R17" s="307"/>
      <c r="S17" s="124"/>
      <c r="T17" s="80"/>
      <c r="V17" s="311" t="str">
        <f t="shared" si="1"/>
        <v/>
      </c>
      <c r="W17" s="132" t="str">
        <f t="shared" si="7"/>
        <v/>
      </c>
      <c r="Y17" s="311">
        <f t="shared" si="8"/>
        <v>1152.68</v>
      </c>
      <c r="Z17" s="132" t="str">
        <f t="shared" si="9"/>
        <v/>
      </c>
    </row>
    <row r="18" spans="1:26" x14ac:dyDescent="0.25">
      <c r="A18" s="77"/>
      <c r="B18" s="223" t="s">
        <v>184</v>
      </c>
      <c r="C18" s="231" t="s">
        <v>185</v>
      </c>
      <c r="D18" s="278">
        <f t="shared" si="2"/>
        <v>2</v>
      </c>
      <c r="E18" s="259">
        <f t="shared" si="3"/>
        <v>2</v>
      </c>
      <c r="F18" s="78">
        <v>540.4</v>
      </c>
      <c r="G18" s="265">
        <v>540.4</v>
      </c>
      <c r="H18" s="290">
        <f t="shared" si="4"/>
        <v>1080.8</v>
      </c>
      <c r="I18" s="267">
        <f t="shared" si="5"/>
        <v>1080.8</v>
      </c>
      <c r="J18" s="225" t="s">
        <v>104</v>
      </c>
      <c r="K18" s="232"/>
      <c r="L18" s="69" t="str">
        <f t="shared" si="6"/>
        <v/>
      </c>
      <c r="M18" s="274">
        <v>2</v>
      </c>
      <c r="N18" s="79">
        <f t="shared" si="10"/>
        <v>1080.8</v>
      </c>
      <c r="O18" s="270">
        <v>2</v>
      </c>
      <c r="P18" s="79">
        <f t="shared" si="0"/>
        <v>1080.8</v>
      </c>
      <c r="Q18" s="124"/>
      <c r="R18" s="307"/>
      <c r="S18" s="124"/>
      <c r="T18" s="80"/>
      <c r="V18" s="311" t="str">
        <f t="shared" si="1"/>
        <v/>
      </c>
      <c r="W18" s="132" t="str">
        <f t="shared" si="7"/>
        <v/>
      </c>
      <c r="Y18" s="311">
        <f t="shared" si="8"/>
        <v>1080.8</v>
      </c>
      <c r="Z18" s="132" t="str">
        <f t="shared" si="9"/>
        <v/>
      </c>
    </row>
    <row r="19" spans="1:26" x14ac:dyDescent="0.25">
      <c r="A19" s="77"/>
      <c r="B19" s="223" t="s">
        <v>186</v>
      </c>
      <c r="C19" s="231" t="s">
        <v>187</v>
      </c>
      <c r="D19" s="278">
        <f t="shared" si="2"/>
        <v>2</v>
      </c>
      <c r="E19" s="259">
        <f t="shared" si="3"/>
        <v>2</v>
      </c>
      <c r="F19" s="78">
        <v>766.72</v>
      </c>
      <c r="G19" s="265">
        <v>766.72</v>
      </c>
      <c r="H19" s="290">
        <f t="shared" si="4"/>
        <v>1533.44</v>
      </c>
      <c r="I19" s="267">
        <f t="shared" si="5"/>
        <v>1533.44</v>
      </c>
      <c r="J19" s="225" t="s">
        <v>104</v>
      </c>
      <c r="K19" s="232"/>
      <c r="L19" s="69" t="str">
        <f t="shared" si="6"/>
        <v/>
      </c>
      <c r="M19" s="274">
        <v>2</v>
      </c>
      <c r="N19" s="79">
        <f t="shared" si="10"/>
        <v>1533.44</v>
      </c>
      <c r="O19" s="270">
        <v>2</v>
      </c>
      <c r="P19" s="79">
        <f t="shared" si="0"/>
        <v>1533.44</v>
      </c>
      <c r="Q19" s="124"/>
      <c r="R19" s="307"/>
      <c r="S19" s="124"/>
      <c r="T19" s="80"/>
      <c r="V19" s="311" t="str">
        <f t="shared" si="1"/>
        <v/>
      </c>
      <c r="W19" s="132" t="str">
        <f t="shared" si="7"/>
        <v/>
      </c>
      <c r="Y19" s="311">
        <f t="shared" si="8"/>
        <v>1533.44</v>
      </c>
      <c r="Z19" s="132" t="str">
        <f t="shared" si="9"/>
        <v/>
      </c>
    </row>
    <row r="20" spans="1:26" x14ac:dyDescent="0.25">
      <c r="A20" s="77"/>
      <c r="B20" s="223" t="s">
        <v>188</v>
      </c>
      <c r="C20" s="231" t="s">
        <v>189</v>
      </c>
      <c r="D20" s="278">
        <f t="shared" si="2"/>
        <v>2</v>
      </c>
      <c r="E20" s="259">
        <f t="shared" si="3"/>
        <v>2</v>
      </c>
      <c r="F20" s="78">
        <v>649.49</v>
      </c>
      <c r="G20" s="265">
        <v>649.49</v>
      </c>
      <c r="H20" s="290">
        <f t="shared" si="4"/>
        <v>1298.98</v>
      </c>
      <c r="I20" s="267">
        <f t="shared" si="5"/>
        <v>1298.98</v>
      </c>
      <c r="J20" s="225" t="s">
        <v>104</v>
      </c>
      <c r="K20" s="232"/>
      <c r="L20" s="69" t="str">
        <f t="shared" si="6"/>
        <v/>
      </c>
      <c r="M20" s="274">
        <v>2</v>
      </c>
      <c r="N20" s="79">
        <f t="shared" si="10"/>
        <v>1298.98</v>
      </c>
      <c r="O20" s="270">
        <v>2</v>
      </c>
      <c r="P20" s="79">
        <f t="shared" si="0"/>
        <v>1298.98</v>
      </c>
      <c r="Q20" s="124"/>
      <c r="R20" s="307"/>
      <c r="S20" s="124"/>
      <c r="T20" s="80"/>
      <c r="V20" s="311" t="str">
        <f t="shared" si="1"/>
        <v/>
      </c>
      <c r="W20" s="132" t="str">
        <f t="shared" si="7"/>
        <v/>
      </c>
      <c r="Y20" s="311">
        <f t="shared" si="8"/>
        <v>1298.98</v>
      </c>
      <c r="Z20" s="132" t="str">
        <f t="shared" si="9"/>
        <v/>
      </c>
    </row>
    <row r="21" spans="1:26" x14ac:dyDescent="0.25">
      <c r="A21" s="77"/>
      <c r="B21" s="223" t="s">
        <v>190</v>
      </c>
      <c r="C21" s="231" t="s">
        <v>191</v>
      </c>
      <c r="D21" s="278">
        <v>1</v>
      </c>
      <c r="E21" s="259" t="str">
        <f t="shared" si="3"/>
        <v/>
      </c>
      <c r="F21" s="78">
        <v>255</v>
      </c>
      <c r="G21" s="265">
        <v>0</v>
      </c>
      <c r="H21" s="290">
        <f>IFERROR(SUM(D21*F21),"")</f>
        <v>255</v>
      </c>
      <c r="I21" s="267" t="str">
        <f t="shared" si="5"/>
        <v/>
      </c>
      <c r="J21" s="225" t="s">
        <v>104</v>
      </c>
      <c r="K21" s="232"/>
      <c r="M21" s="274">
        <v>1</v>
      </c>
      <c r="N21" s="79">
        <f>IF(ISBLANK(M21),"",SUM(M21*$F21))</f>
        <v>255</v>
      </c>
      <c r="O21" s="270"/>
      <c r="P21" s="79" t="str">
        <f t="shared" si="0"/>
        <v/>
      </c>
      <c r="Q21" s="124"/>
      <c r="R21" s="307"/>
      <c r="S21" s="124"/>
      <c r="T21" s="80"/>
      <c r="V21" s="311" t="str">
        <f t="shared" si="1"/>
        <v/>
      </c>
      <c r="W21" s="132" t="str">
        <f t="shared" si="7"/>
        <v/>
      </c>
      <c r="Y21" s="311" t="str">
        <f t="shared" si="8"/>
        <v/>
      </c>
      <c r="Z21" s="132" t="str">
        <f t="shared" si="9"/>
        <v/>
      </c>
    </row>
    <row r="22" spans="1:26" x14ac:dyDescent="0.25">
      <c r="A22" s="77"/>
      <c r="B22" s="223" t="s">
        <v>192</v>
      </c>
      <c r="C22" s="224" t="s">
        <v>193</v>
      </c>
      <c r="D22" s="278">
        <f>IF(SUM(M22,Q22)=0,"",SUM(M22,Q22))</f>
        <v>2</v>
      </c>
      <c r="E22" s="259">
        <f t="shared" si="3"/>
        <v>2</v>
      </c>
      <c r="F22" s="78">
        <v>458.68</v>
      </c>
      <c r="G22" s="265">
        <v>458.68</v>
      </c>
      <c r="H22" s="290">
        <f t="shared" si="4"/>
        <v>917.36</v>
      </c>
      <c r="I22" s="267">
        <f t="shared" si="5"/>
        <v>917.36</v>
      </c>
      <c r="J22" s="225" t="s">
        <v>104</v>
      </c>
      <c r="K22" s="232"/>
      <c r="L22" s="69" t="str">
        <f t="shared" si="6"/>
        <v/>
      </c>
      <c r="M22" s="274">
        <v>2</v>
      </c>
      <c r="N22" s="79">
        <f t="shared" si="10"/>
        <v>917.36</v>
      </c>
      <c r="O22" s="270">
        <v>2</v>
      </c>
      <c r="P22" s="79">
        <f t="shared" si="0"/>
        <v>917.36</v>
      </c>
      <c r="Q22" s="124"/>
      <c r="R22" s="307"/>
      <c r="S22" s="124"/>
      <c r="T22" s="80"/>
      <c r="V22" s="311" t="str">
        <f t="shared" si="1"/>
        <v/>
      </c>
      <c r="W22" s="132" t="str">
        <f t="shared" si="7"/>
        <v/>
      </c>
      <c r="Y22" s="311">
        <f t="shared" si="8"/>
        <v>917.36</v>
      </c>
      <c r="Z22" s="132" t="str">
        <f t="shared" si="9"/>
        <v/>
      </c>
    </row>
    <row r="23" spans="1:26" x14ac:dyDescent="0.25">
      <c r="A23" s="77"/>
      <c r="B23" s="223" t="s">
        <v>194</v>
      </c>
      <c r="C23" s="224" t="s">
        <v>195</v>
      </c>
      <c r="D23" s="278">
        <f>IF(SUM(M23,Q23)=0,"",SUM(M23,Q23))</f>
        <v>6</v>
      </c>
      <c r="E23" s="259">
        <f t="shared" si="3"/>
        <v>6</v>
      </c>
      <c r="F23" s="78">
        <v>335.34</v>
      </c>
      <c r="G23" s="265">
        <v>335.34</v>
      </c>
      <c r="H23" s="290">
        <f t="shared" si="4"/>
        <v>2012.04</v>
      </c>
      <c r="I23" s="267">
        <f t="shared" si="5"/>
        <v>2012.04</v>
      </c>
      <c r="J23" s="225" t="s">
        <v>104</v>
      </c>
      <c r="K23" s="232"/>
      <c r="L23" s="69" t="str">
        <f t="shared" si="6"/>
        <v/>
      </c>
      <c r="M23" s="274">
        <v>6</v>
      </c>
      <c r="N23" s="79">
        <f t="shared" si="10"/>
        <v>2012.04</v>
      </c>
      <c r="O23" s="270">
        <v>6</v>
      </c>
      <c r="P23" s="79">
        <f t="shared" si="0"/>
        <v>2012.04</v>
      </c>
      <c r="Q23" s="124"/>
      <c r="R23" s="307"/>
      <c r="S23" s="124"/>
      <c r="T23" s="80"/>
      <c r="V23" s="311" t="str">
        <f t="shared" si="1"/>
        <v/>
      </c>
      <c r="W23" s="132" t="str">
        <f t="shared" si="7"/>
        <v/>
      </c>
      <c r="Y23" s="311">
        <f t="shared" si="8"/>
        <v>2012.04</v>
      </c>
      <c r="Z23" s="132" t="str">
        <f t="shared" si="9"/>
        <v/>
      </c>
    </row>
    <row r="24" spans="1:26" x14ac:dyDescent="0.25">
      <c r="A24" s="77"/>
      <c r="B24" s="223" t="s">
        <v>196</v>
      </c>
      <c r="C24" s="224" t="s">
        <v>197</v>
      </c>
      <c r="D24" s="278">
        <f>IF(SUM(M24,Q24)=0,"",SUM(M24,Q24))</f>
        <v>13</v>
      </c>
      <c r="E24" s="259">
        <f t="shared" si="3"/>
        <v>13</v>
      </c>
      <c r="F24" s="78">
        <v>574.33000000000004</v>
      </c>
      <c r="G24" s="265">
        <v>574.33000000000004</v>
      </c>
      <c r="H24" s="290">
        <f t="shared" si="4"/>
        <v>7466.2900000000009</v>
      </c>
      <c r="I24" s="267">
        <f t="shared" si="5"/>
        <v>7466.2900000000009</v>
      </c>
      <c r="J24" s="225" t="s">
        <v>104</v>
      </c>
      <c r="K24" s="232"/>
      <c r="L24" s="69" t="str">
        <f t="shared" si="6"/>
        <v/>
      </c>
      <c r="M24" s="274">
        <v>13</v>
      </c>
      <c r="N24" s="79">
        <f t="shared" si="10"/>
        <v>7466.2900000000009</v>
      </c>
      <c r="O24" s="270">
        <v>13</v>
      </c>
      <c r="P24" s="79">
        <f t="shared" si="0"/>
        <v>7466.2900000000009</v>
      </c>
      <c r="Q24" s="124"/>
      <c r="R24" s="307"/>
      <c r="S24" s="124"/>
      <c r="T24" s="80"/>
      <c r="V24" s="311" t="str">
        <f t="shared" si="1"/>
        <v/>
      </c>
      <c r="W24" s="132" t="str">
        <f t="shared" si="7"/>
        <v/>
      </c>
      <c r="Y24" s="311">
        <f t="shared" si="8"/>
        <v>7466.2900000000009</v>
      </c>
      <c r="Z24" s="132" t="str">
        <f t="shared" si="9"/>
        <v/>
      </c>
    </row>
    <row r="25" spans="1:26" x14ac:dyDescent="0.25">
      <c r="A25" s="77"/>
      <c r="B25" s="223" t="s">
        <v>439</v>
      </c>
      <c r="C25" s="224" t="s">
        <v>198</v>
      </c>
      <c r="D25" s="278">
        <f>IF(SUM(M25,Q25)=0,"",SUM(M25,Q25))</f>
        <v>2</v>
      </c>
      <c r="E25" s="259">
        <f t="shared" si="3"/>
        <v>2</v>
      </c>
      <c r="F25" s="78">
        <v>1812</v>
      </c>
      <c r="G25" s="265">
        <v>1812</v>
      </c>
      <c r="H25" s="290">
        <f>D25*F25</f>
        <v>3624</v>
      </c>
      <c r="I25" s="267">
        <f t="shared" si="5"/>
        <v>3624</v>
      </c>
      <c r="J25" s="225" t="s">
        <v>104</v>
      </c>
      <c r="K25" s="232"/>
      <c r="L25" s="69" t="str">
        <f t="shared" si="6"/>
        <v/>
      </c>
      <c r="M25" s="274">
        <v>2</v>
      </c>
      <c r="N25" s="79">
        <f>IF(ISBLANK(M25),"",SUM(M25*$F25))</f>
        <v>3624</v>
      </c>
      <c r="O25" s="270">
        <v>2</v>
      </c>
      <c r="P25" s="79">
        <f t="shared" si="0"/>
        <v>3624</v>
      </c>
      <c r="Q25" s="124"/>
      <c r="R25" s="307"/>
      <c r="S25" s="124"/>
      <c r="T25" s="80"/>
      <c r="V25" s="311" t="str">
        <f t="shared" si="1"/>
        <v/>
      </c>
      <c r="W25" s="132" t="str">
        <f t="shared" si="7"/>
        <v/>
      </c>
      <c r="Y25" s="311">
        <f t="shared" si="8"/>
        <v>3624</v>
      </c>
      <c r="Z25" s="132" t="str">
        <f t="shared" si="9"/>
        <v/>
      </c>
    </row>
    <row r="26" spans="1:26" x14ac:dyDescent="0.25">
      <c r="A26" s="77"/>
      <c r="B26" s="223" t="s">
        <v>199</v>
      </c>
      <c r="C26" s="224" t="s">
        <v>200</v>
      </c>
      <c r="D26" s="278">
        <v>2</v>
      </c>
      <c r="E26" s="259" t="str">
        <f t="shared" si="3"/>
        <v/>
      </c>
      <c r="F26" s="78">
        <v>297.5</v>
      </c>
      <c r="G26" s="297">
        <v>0</v>
      </c>
      <c r="H26" s="290">
        <f t="shared" si="4"/>
        <v>595</v>
      </c>
      <c r="I26" s="267" t="str">
        <f t="shared" si="5"/>
        <v/>
      </c>
      <c r="J26" s="225" t="s">
        <v>104</v>
      </c>
      <c r="K26" s="232"/>
      <c r="M26" s="274">
        <v>2</v>
      </c>
      <c r="N26" s="79">
        <f>IF(ISBLANK(M26),"",SUM(M26*$F26))</f>
        <v>595</v>
      </c>
      <c r="O26" s="270"/>
      <c r="P26" s="79" t="str">
        <f t="shared" si="0"/>
        <v/>
      </c>
      <c r="Q26" s="124"/>
      <c r="R26" s="307"/>
      <c r="S26" s="124"/>
      <c r="T26" s="80"/>
      <c r="V26" s="311" t="str">
        <f t="shared" si="1"/>
        <v/>
      </c>
      <c r="W26" s="132" t="str">
        <f t="shared" si="7"/>
        <v/>
      </c>
      <c r="Y26" s="311" t="str">
        <f t="shared" si="8"/>
        <v/>
      </c>
      <c r="Z26" s="132" t="str">
        <f t="shared" si="9"/>
        <v/>
      </c>
    </row>
    <row r="27" spans="1:26" x14ac:dyDescent="0.25">
      <c r="A27" s="77"/>
      <c r="B27" s="223" t="s">
        <v>201</v>
      </c>
      <c r="C27" s="236" t="s">
        <v>202</v>
      </c>
      <c r="D27" s="278">
        <f t="shared" ref="D27:D66" si="11">IF(SUM(M27,Q27)=0,"",SUM(M27,Q27))</f>
        <v>6</v>
      </c>
      <c r="E27" s="259">
        <f t="shared" si="3"/>
        <v>6</v>
      </c>
      <c r="F27" s="78">
        <v>124.13</v>
      </c>
      <c r="G27" s="265">
        <v>124.13</v>
      </c>
      <c r="H27" s="290">
        <f t="shared" si="4"/>
        <v>744.78</v>
      </c>
      <c r="I27" s="267">
        <f t="shared" si="5"/>
        <v>744.78</v>
      </c>
      <c r="J27" s="225" t="s">
        <v>104</v>
      </c>
      <c r="K27" s="232"/>
      <c r="L27" s="69" t="str">
        <f t="shared" si="6"/>
        <v/>
      </c>
      <c r="M27" s="274">
        <v>6</v>
      </c>
      <c r="N27" s="79">
        <f t="shared" si="10"/>
        <v>744.78</v>
      </c>
      <c r="O27" s="270">
        <v>6</v>
      </c>
      <c r="P27" s="79">
        <f t="shared" si="0"/>
        <v>744.78</v>
      </c>
      <c r="Q27" s="124"/>
      <c r="R27" s="307"/>
      <c r="S27" s="124"/>
      <c r="T27" s="80"/>
      <c r="V27" s="311" t="str">
        <f t="shared" si="1"/>
        <v/>
      </c>
      <c r="W27" s="132" t="str">
        <f t="shared" si="7"/>
        <v/>
      </c>
      <c r="Y27" s="311">
        <f t="shared" si="8"/>
        <v>744.78</v>
      </c>
      <c r="Z27" s="132" t="str">
        <f t="shared" si="9"/>
        <v/>
      </c>
    </row>
    <row r="28" spans="1:26" x14ac:dyDescent="0.25">
      <c r="A28" s="77"/>
      <c r="B28" s="223" t="s">
        <v>203</v>
      </c>
      <c r="C28" s="231" t="s">
        <v>204</v>
      </c>
      <c r="D28" s="278">
        <f t="shared" si="11"/>
        <v>2</v>
      </c>
      <c r="E28" s="259">
        <f t="shared" si="3"/>
        <v>2</v>
      </c>
      <c r="F28" s="78">
        <v>297.5</v>
      </c>
      <c r="G28" s="265">
        <v>297.5</v>
      </c>
      <c r="H28" s="290">
        <f t="shared" si="4"/>
        <v>595</v>
      </c>
      <c r="I28" s="267">
        <f t="shared" si="5"/>
        <v>595</v>
      </c>
      <c r="J28" s="225" t="s">
        <v>104</v>
      </c>
      <c r="K28" s="232"/>
      <c r="L28" s="69" t="str">
        <f t="shared" si="6"/>
        <v/>
      </c>
      <c r="M28" s="274">
        <v>2</v>
      </c>
      <c r="N28" s="79">
        <f t="shared" si="10"/>
        <v>595</v>
      </c>
      <c r="O28" s="270">
        <v>2</v>
      </c>
      <c r="P28" s="79">
        <f t="shared" si="0"/>
        <v>595</v>
      </c>
      <c r="Q28" s="124"/>
      <c r="R28" s="307"/>
      <c r="S28" s="124"/>
      <c r="T28" s="80"/>
      <c r="V28" s="311" t="str">
        <f t="shared" si="1"/>
        <v/>
      </c>
      <c r="W28" s="132" t="str">
        <f t="shared" si="7"/>
        <v/>
      </c>
      <c r="Y28" s="311">
        <f t="shared" si="8"/>
        <v>595</v>
      </c>
      <c r="Z28" s="132" t="str">
        <f t="shared" si="9"/>
        <v/>
      </c>
    </row>
    <row r="29" spans="1:26" x14ac:dyDescent="0.25">
      <c r="A29" s="77"/>
      <c r="B29" s="223" t="s">
        <v>205</v>
      </c>
      <c r="C29" s="231" t="s">
        <v>206</v>
      </c>
      <c r="D29" s="278">
        <f t="shared" si="11"/>
        <v>4</v>
      </c>
      <c r="E29" s="259">
        <f t="shared" si="3"/>
        <v>4</v>
      </c>
      <c r="F29" s="78">
        <v>269.33</v>
      </c>
      <c r="G29" s="265">
        <v>269.33</v>
      </c>
      <c r="H29" s="290">
        <f t="shared" si="4"/>
        <v>1077.32</v>
      </c>
      <c r="I29" s="267">
        <f t="shared" si="5"/>
        <v>1077.32</v>
      </c>
      <c r="J29" s="225" t="s">
        <v>104</v>
      </c>
      <c r="K29" s="232"/>
      <c r="L29" s="69" t="str">
        <f t="shared" si="6"/>
        <v/>
      </c>
      <c r="M29" s="274">
        <v>4</v>
      </c>
      <c r="N29" s="79">
        <f t="shared" si="10"/>
        <v>1077.32</v>
      </c>
      <c r="O29" s="270">
        <v>4</v>
      </c>
      <c r="P29" s="79">
        <f t="shared" si="0"/>
        <v>1077.32</v>
      </c>
      <c r="Q29" s="124"/>
      <c r="R29" s="307"/>
      <c r="S29" s="124"/>
      <c r="T29" s="80"/>
      <c r="V29" s="311" t="str">
        <f t="shared" si="1"/>
        <v/>
      </c>
      <c r="W29" s="132" t="str">
        <f t="shared" si="7"/>
        <v/>
      </c>
      <c r="Y29" s="311">
        <f t="shared" si="8"/>
        <v>1077.32</v>
      </c>
      <c r="Z29" s="132" t="str">
        <f t="shared" si="9"/>
        <v/>
      </c>
    </row>
    <row r="30" spans="1:26" x14ac:dyDescent="0.25">
      <c r="A30" s="77"/>
      <c r="B30" s="223" t="s">
        <v>207</v>
      </c>
      <c r="C30" s="231" t="s">
        <v>208</v>
      </c>
      <c r="D30" s="278">
        <f t="shared" si="11"/>
        <v>1</v>
      </c>
      <c r="E30" s="259">
        <f t="shared" si="3"/>
        <v>1</v>
      </c>
      <c r="F30" s="78">
        <v>332.18</v>
      </c>
      <c r="G30" s="265">
        <v>332.18</v>
      </c>
      <c r="H30" s="290">
        <f t="shared" si="4"/>
        <v>332.18</v>
      </c>
      <c r="I30" s="267">
        <f t="shared" si="5"/>
        <v>332.18</v>
      </c>
      <c r="J30" s="225" t="s">
        <v>104</v>
      </c>
      <c r="K30" s="232"/>
      <c r="L30" s="69" t="str">
        <f t="shared" si="6"/>
        <v/>
      </c>
      <c r="M30" s="274">
        <v>1</v>
      </c>
      <c r="N30" s="79">
        <f t="shared" si="10"/>
        <v>332.18</v>
      </c>
      <c r="O30" s="270">
        <v>1</v>
      </c>
      <c r="P30" s="79">
        <f t="shared" si="0"/>
        <v>332.18</v>
      </c>
      <c r="Q30" s="124"/>
      <c r="R30" s="307"/>
      <c r="S30" s="124"/>
      <c r="T30" s="80"/>
      <c r="V30" s="311" t="str">
        <f t="shared" si="1"/>
        <v/>
      </c>
      <c r="W30" s="132" t="str">
        <f t="shared" si="7"/>
        <v/>
      </c>
      <c r="Y30" s="311">
        <f t="shared" si="8"/>
        <v>332.18</v>
      </c>
      <c r="Z30" s="132" t="str">
        <f t="shared" si="9"/>
        <v/>
      </c>
    </row>
    <row r="31" spans="1:26" x14ac:dyDescent="0.25">
      <c r="A31" s="77"/>
      <c r="B31" s="223" t="s">
        <v>209</v>
      </c>
      <c r="C31" s="235" t="s">
        <v>210</v>
      </c>
      <c r="D31" s="278">
        <f t="shared" si="11"/>
        <v>2</v>
      </c>
      <c r="E31" s="259">
        <f t="shared" si="3"/>
        <v>2</v>
      </c>
      <c r="F31" s="78">
        <v>108.85</v>
      </c>
      <c r="G31" s="265">
        <v>108.85</v>
      </c>
      <c r="H31" s="290">
        <f t="shared" si="4"/>
        <v>217.7</v>
      </c>
      <c r="I31" s="267">
        <f t="shared" si="5"/>
        <v>217.7</v>
      </c>
      <c r="J31" s="225" t="s">
        <v>104</v>
      </c>
      <c r="K31" s="232"/>
      <c r="L31" s="69" t="str">
        <f t="shared" si="6"/>
        <v/>
      </c>
      <c r="M31" s="274">
        <v>2</v>
      </c>
      <c r="N31" s="79">
        <f t="shared" si="10"/>
        <v>217.7</v>
      </c>
      <c r="O31" s="270">
        <v>2</v>
      </c>
      <c r="P31" s="79">
        <f t="shared" si="0"/>
        <v>217.7</v>
      </c>
      <c r="Q31" s="124"/>
      <c r="R31" s="307"/>
      <c r="S31" s="124"/>
      <c r="T31" s="80"/>
      <c r="V31" s="311" t="str">
        <f t="shared" si="1"/>
        <v/>
      </c>
      <c r="W31" s="132" t="str">
        <f t="shared" si="7"/>
        <v/>
      </c>
      <c r="Y31" s="311">
        <f t="shared" si="8"/>
        <v>217.7</v>
      </c>
      <c r="Z31" s="132" t="str">
        <f t="shared" si="9"/>
        <v/>
      </c>
    </row>
    <row r="32" spans="1:26" x14ac:dyDescent="0.25">
      <c r="A32" s="77"/>
      <c r="B32" s="223" t="s">
        <v>211</v>
      </c>
      <c r="C32" s="235" t="s">
        <v>212</v>
      </c>
      <c r="D32" s="278">
        <f t="shared" si="11"/>
        <v>82</v>
      </c>
      <c r="E32" s="259">
        <f t="shared" si="3"/>
        <v>82</v>
      </c>
      <c r="F32" s="78">
        <v>151.13</v>
      </c>
      <c r="G32" s="265">
        <v>151.13</v>
      </c>
      <c r="H32" s="290">
        <f t="shared" si="4"/>
        <v>12392.66</v>
      </c>
      <c r="I32" s="267">
        <f t="shared" si="5"/>
        <v>12392.66</v>
      </c>
      <c r="J32" s="225" t="s">
        <v>104</v>
      </c>
      <c r="K32" s="232"/>
      <c r="L32" s="69" t="str">
        <f t="shared" si="6"/>
        <v/>
      </c>
      <c r="M32" s="274">
        <v>82</v>
      </c>
      <c r="N32" s="79">
        <f t="shared" si="10"/>
        <v>12392.66</v>
      </c>
      <c r="O32" s="270">
        <v>82</v>
      </c>
      <c r="P32" s="79">
        <f t="shared" si="0"/>
        <v>12392.66</v>
      </c>
      <c r="Q32" s="124"/>
      <c r="R32" s="307"/>
      <c r="S32" s="124"/>
      <c r="T32" s="80"/>
      <c r="V32" s="311" t="str">
        <f t="shared" si="1"/>
        <v/>
      </c>
      <c r="W32" s="132" t="str">
        <f t="shared" si="7"/>
        <v/>
      </c>
      <c r="Y32" s="311">
        <f t="shared" si="8"/>
        <v>12392.66</v>
      </c>
      <c r="Z32" s="132" t="str">
        <f t="shared" si="9"/>
        <v/>
      </c>
    </row>
    <row r="33" spans="1:26" x14ac:dyDescent="0.25">
      <c r="A33" s="77"/>
      <c r="B33" s="223" t="s">
        <v>213</v>
      </c>
      <c r="C33" s="231" t="s">
        <v>214</v>
      </c>
      <c r="D33" s="278">
        <f t="shared" si="11"/>
        <v>24</v>
      </c>
      <c r="E33" s="259">
        <f t="shared" si="3"/>
        <v>24</v>
      </c>
      <c r="F33" s="78">
        <v>236.63</v>
      </c>
      <c r="G33" s="265">
        <v>236.63</v>
      </c>
      <c r="H33" s="290">
        <f t="shared" si="4"/>
        <v>5679.12</v>
      </c>
      <c r="I33" s="267">
        <f t="shared" si="5"/>
        <v>5679.12</v>
      </c>
      <c r="J33" s="225" t="s">
        <v>104</v>
      </c>
      <c r="K33" s="232"/>
      <c r="L33" s="69" t="str">
        <f t="shared" si="6"/>
        <v/>
      </c>
      <c r="M33" s="274">
        <v>24</v>
      </c>
      <c r="N33" s="79">
        <f t="shared" si="10"/>
        <v>5679.12</v>
      </c>
      <c r="O33" s="270">
        <v>24</v>
      </c>
      <c r="P33" s="79">
        <f t="shared" si="0"/>
        <v>5679.12</v>
      </c>
      <c r="Q33" s="124"/>
      <c r="R33" s="307"/>
      <c r="S33" s="124"/>
      <c r="T33" s="80"/>
      <c r="V33" s="311" t="str">
        <f t="shared" si="1"/>
        <v/>
      </c>
      <c r="W33" s="132" t="str">
        <f t="shared" si="7"/>
        <v/>
      </c>
      <c r="Y33" s="311">
        <f t="shared" si="8"/>
        <v>5679.12</v>
      </c>
      <c r="Z33" s="132" t="str">
        <f t="shared" si="9"/>
        <v/>
      </c>
    </row>
    <row r="34" spans="1:26" x14ac:dyDescent="0.25">
      <c r="A34" s="77"/>
      <c r="B34" s="223" t="s">
        <v>215</v>
      </c>
      <c r="C34" s="231" t="s">
        <v>216</v>
      </c>
      <c r="D34" s="278">
        <f t="shared" si="11"/>
        <v>94</v>
      </c>
      <c r="E34" s="259">
        <f t="shared" si="3"/>
        <v>94</v>
      </c>
      <c r="F34" s="78">
        <v>237.44</v>
      </c>
      <c r="G34" s="265">
        <v>237.44</v>
      </c>
      <c r="H34" s="290">
        <f t="shared" si="4"/>
        <v>22319.360000000001</v>
      </c>
      <c r="I34" s="267">
        <f t="shared" si="5"/>
        <v>22319.360000000001</v>
      </c>
      <c r="J34" s="225" t="s">
        <v>104</v>
      </c>
      <c r="K34" s="232"/>
      <c r="L34" s="69" t="str">
        <f t="shared" si="6"/>
        <v/>
      </c>
      <c r="M34" s="274">
        <v>94</v>
      </c>
      <c r="N34" s="79">
        <f t="shared" si="10"/>
        <v>22319.360000000001</v>
      </c>
      <c r="O34" s="270">
        <v>94</v>
      </c>
      <c r="P34" s="79">
        <f t="shared" si="0"/>
        <v>22319.360000000001</v>
      </c>
      <c r="Q34" s="124"/>
      <c r="R34" s="307"/>
      <c r="S34" s="124"/>
      <c r="T34" s="80"/>
      <c r="V34" s="311" t="str">
        <f t="shared" si="1"/>
        <v/>
      </c>
      <c r="W34" s="132" t="str">
        <f t="shared" si="7"/>
        <v/>
      </c>
      <c r="Y34" s="311">
        <f t="shared" si="8"/>
        <v>22319.360000000001</v>
      </c>
      <c r="Z34" s="132" t="str">
        <f t="shared" si="9"/>
        <v/>
      </c>
    </row>
    <row r="35" spans="1:26" x14ac:dyDescent="0.25">
      <c r="A35" s="77"/>
      <c r="B35" s="223" t="s">
        <v>217</v>
      </c>
      <c r="C35" s="231" t="s">
        <v>218</v>
      </c>
      <c r="D35" s="278">
        <f t="shared" si="11"/>
        <v>71</v>
      </c>
      <c r="E35" s="259">
        <f t="shared" si="3"/>
        <v>71</v>
      </c>
      <c r="F35" s="78">
        <v>205.29</v>
      </c>
      <c r="G35" s="265">
        <v>205.29</v>
      </c>
      <c r="H35" s="290">
        <f t="shared" si="4"/>
        <v>14575.59</v>
      </c>
      <c r="I35" s="267">
        <f t="shared" si="5"/>
        <v>14575.59</v>
      </c>
      <c r="J35" s="225" t="s">
        <v>104</v>
      </c>
      <c r="K35" s="232"/>
      <c r="L35" s="69" t="str">
        <f t="shared" si="6"/>
        <v/>
      </c>
      <c r="M35" s="274">
        <v>71</v>
      </c>
      <c r="N35" s="79">
        <f t="shared" si="10"/>
        <v>14575.59</v>
      </c>
      <c r="O35" s="270">
        <v>71</v>
      </c>
      <c r="P35" s="79">
        <f t="shared" si="0"/>
        <v>14575.59</v>
      </c>
      <c r="Q35" s="124"/>
      <c r="R35" s="307"/>
      <c r="S35" s="124"/>
      <c r="T35" s="80"/>
      <c r="V35" s="311" t="str">
        <f t="shared" si="1"/>
        <v/>
      </c>
      <c r="W35" s="132" t="str">
        <f t="shared" si="7"/>
        <v/>
      </c>
      <c r="Y35" s="311">
        <f t="shared" si="8"/>
        <v>14575.59</v>
      </c>
      <c r="Z35" s="132" t="str">
        <f t="shared" si="9"/>
        <v/>
      </c>
    </row>
    <row r="36" spans="1:26" x14ac:dyDescent="0.25">
      <c r="A36" s="77"/>
      <c r="B36" s="223" t="s">
        <v>219</v>
      </c>
      <c r="C36" s="231" t="s">
        <v>220</v>
      </c>
      <c r="D36" s="278">
        <f t="shared" si="11"/>
        <v>6</v>
      </c>
      <c r="E36" s="259">
        <f t="shared" si="3"/>
        <v>6</v>
      </c>
      <c r="F36" s="78">
        <v>775.39</v>
      </c>
      <c r="G36" s="265">
        <v>775.39</v>
      </c>
      <c r="H36" s="290">
        <f t="shared" si="4"/>
        <v>4652.34</v>
      </c>
      <c r="I36" s="267">
        <f t="shared" si="5"/>
        <v>4652.34</v>
      </c>
      <c r="J36" s="225" t="s">
        <v>104</v>
      </c>
      <c r="K36" s="232"/>
      <c r="L36" s="69" t="str">
        <f t="shared" si="6"/>
        <v/>
      </c>
      <c r="M36" s="274">
        <v>6</v>
      </c>
      <c r="N36" s="79">
        <f t="shared" si="10"/>
        <v>4652.34</v>
      </c>
      <c r="O36" s="270">
        <v>6</v>
      </c>
      <c r="P36" s="79">
        <f t="shared" si="0"/>
        <v>4652.34</v>
      </c>
      <c r="Q36" s="124"/>
      <c r="R36" s="307"/>
      <c r="S36" s="124"/>
      <c r="T36" s="80"/>
      <c r="V36" s="311" t="str">
        <f t="shared" si="1"/>
        <v/>
      </c>
      <c r="W36" s="132" t="str">
        <f t="shared" si="7"/>
        <v/>
      </c>
      <c r="Y36" s="311">
        <f t="shared" si="8"/>
        <v>4652.34</v>
      </c>
      <c r="Z36" s="132" t="str">
        <f t="shared" si="9"/>
        <v/>
      </c>
    </row>
    <row r="37" spans="1:26" x14ac:dyDescent="0.25">
      <c r="A37" s="77"/>
      <c r="B37" s="223" t="s">
        <v>221</v>
      </c>
      <c r="C37" s="231" t="s">
        <v>222</v>
      </c>
      <c r="D37" s="278">
        <f t="shared" si="11"/>
        <v>148</v>
      </c>
      <c r="E37" s="259">
        <f t="shared" si="3"/>
        <v>148</v>
      </c>
      <c r="F37" s="78">
        <v>200.31</v>
      </c>
      <c r="G37" s="265">
        <v>200.31</v>
      </c>
      <c r="H37" s="290">
        <f t="shared" si="4"/>
        <v>29645.88</v>
      </c>
      <c r="I37" s="267">
        <f t="shared" si="5"/>
        <v>29645.88</v>
      </c>
      <c r="J37" s="225" t="s">
        <v>104</v>
      </c>
      <c r="K37" s="232"/>
      <c r="L37" s="69" t="str">
        <f t="shared" si="6"/>
        <v/>
      </c>
      <c r="M37" s="274">
        <v>148</v>
      </c>
      <c r="N37" s="79">
        <f t="shared" si="10"/>
        <v>29645.88</v>
      </c>
      <c r="O37" s="270">
        <v>148</v>
      </c>
      <c r="P37" s="79">
        <f t="shared" si="0"/>
        <v>29645.88</v>
      </c>
      <c r="Q37" s="124"/>
      <c r="R37" s="307"/>
      <c r="S37" s="124"/>
      <c r="T37" s="80"/>
      <c r="V37" s="311" t="str">
        <f t="shared" si="1"/>
        <v/>
      </c>
      <c r="W37" s="132" t="str">
        <f t="shared" si="7"/>
        <v/>
      </c>
      <c r="Y37" s="311">
        <f t="shared" si="8"/>
        <v>29645.88</v>
      </c>
      <c r="Z37" s="132" t="str">
        <f t="shared" si="9"/>
        <v/>
      </c>
    </row>
    <row r="38" spans="1:26" x14ac:dyDescent="0.25">
      <c r="A38" s="77"/>
      <c r="B38" s="223" t="s">
        <v>223</v>
      </c>
      <c r="C38" s="224" t="s">
        <v>224</v>
      </c>
      <c r="D38" s="278">
        <f t="shared" si="11"/>
        <v>4</v>
      </c>
      <c r="E38" s="259">
        <f t="shared" si="3"/>
        <v>11</v>
      </c>
      <c r="F38" s="78">
        <v>756</v>
      </c>
      <c r="G38" s="265">
        <v>756</v>
      </c>
      <c r="H38" s="290">
        <f t="shared" si="4"/>
        <v>3024</v>
      </c>
      <c r="I38" s="267">
        <f t="shared" si="5"/>
        <v>8316</v>
      </c>
      <c r="J38" s="225" t="s">
        <v>104</v>
      </c>
      <c r="K38" s="232"/>
      <c r="L38" s="69" t="str">
        <f t="shared" si="6"/>
        <v/>
      </c>
      <c r="M38" s="274">
        <v>4</v>
      </c>
      <c r="N38" s="79">
        <f t="shared" si="10"/>
        <v>3024</v>
      </c>
      <c r="O38" s="270">
        <v>11</v>
      </c>
      <c r="P38" s="79">
        <f t="shared" si="0"/>
        <v>8316</v>
      </c>
      <c r="Q38" s="124"/>
      <c r="R38" s="307"/>
      <c r="S38" s="124"/>
      <c r="T38" s="80"/>
      <c r="V38" s="311" t="str">
        <f t="shared" si="1"/>
        <v/>
      </c>
      <c r="W38" s="132" t="str">
        <f t="shared" si="7"/>
        <v/>
      </c>
      <c r="Y38" s="311">
        <f t="shared" si="8"/>
        <v>8316</v>
      </c>
      <c r="Z38" s="132" t="str">
        <f t="shared" si="9"/>
        <v/>
      </c>
    </row>
    <row r="39" spans="1:26" x14ac:dyDescent="0.25">
      <c r="A39" s="77"/>
      <c r="B39" s="223" t="s">
        <v>225</v>
      </c>
      <c r="C39" s="224" t="s">
        <v>226</v>
      </c>
      <c r="D39" s="278">
        <f t="shared" si="11"/>
        <v>2</v>
      </c>
      <c r="E39" s="259">
        <f t="shared" si="3"/>
        <v>2</v>
      </c>
      <c r="F39" s="78">
        <v>1260</v>
      </c>
      <c r="G39" s="265">
        <v>1260</v>
      </c>
      <c r="H39" s="290">
        <f t="shared" si="4"/>
        <v>2520</v>
      </c>
      <c r="I39" s="267">
        <f t="shared" si="5"/>
        <v>2520</v>
      </c>
      <c r="J39" s="225" t="s">
        <v>104</v>
      </c>
      <c r="K39" s="232"/>
      <c r="L39" s="69" t="str">
        <f t="shared" si="6"/>
        <v/>
      </c>
      <c r="M39" s="274">
        <v>2</v>
      </c>
      <c r="N39" s="79">
        <f t="shared" si="10"/>
        <v>2520</v>
      </c>
      <c r="O39" s="270">
        <v>2</v>
      </c>
      <c r="P39" s="79">
        <f t="shared" si="0"/>
        <v>2520</v>
      </c>
      <c r="Q39" s="124"/>
      <c r="R39" s="307"/>
      <c r="S39" s="124"/>
      <c r="T39" s="80"/>
      <c r="V39" s="311" t="str">
        <f t="shared" ref="V39:V70" si="12">IFERROR(IF(ISBLANK($T39),"",$T39*$AJ$7),"")</f>
        <v/>
      </c>
      <c r="W39" s="132" t="str">
        <f t="shared" si="7"/>
        <v/>
      </c>
      <c r="Y39" s="311">
        <f t="shared" si="8"/>
        <v>2520</v>
      </c>
      <c r="Z39" s="132" t="str">
        <f t="shared" si="9"/>
        <v/>
      </c>
    </row>
    <row r="40" spans="1:26" x14ac:dyDescent="0.25">
      <c r="A40" s="77"/>
      <c r="B40" s="223" t="s">
        <v>227</v>
      </c>
      <c r="C40" s="224" t="s">
        <v>228</v>
      </c>
      <c r="D40" s="278">
        <f t="shared" si="11"/>
        <v>2</v>
      </c>
      <c r="E40" s="259" t="str">
        <f t="shared" si="3"/>
        <v/>
      </c>
      <c r="F40" s="78">
        <v>1165</v>
      </c>
      <c r="G40" s="265">
        <v>0</v>
      </c>
      <c r="H40" s="290">
        <f t="shared" si="4"/>
        <v>2330</v>
      </c>
      <c r="I40" s="267" t="str">
        <f t="shared" si="5"/>
        <v/>
      </c>
      <c r="J40" s="225" t="s">
        <v>104</v>
      </c>
      <c r="K40" s="232"/>
      <c r="L40" s="69" t="str">
        <f t="shared" si="6"/>
        <v/>
      </c>
      <c r="M40" s="274">
        <v>2</v>
      </c>
      <c r="N40" s="79">
        <f>IF(ISBLANK(M40),"",SUM(M40*$F40))</f>
        <v>2330</v>
      </c>
      <c r="O40" s="270"/>
      <c r="P40" s="79" t="str">
        <f t="shared" si="0"/>
        <v/>
      </c>
      <c r="Q40" s="124"/>
      <c r="R40" s="307"/>
      <c r="S40" s="124"/>
      <c r="T40" s="80"/>
      <c r="V40" s="311" t="str">
        <f t="shared" si="12"/>
        <v/>
      </c>
      <c r="W40" s="132" t="str">
        <f t="shared" si="7"/>
        <v/>
      </c>
      <c r="Y40" s="311" t="str">
        <f t="shared" si="8"/>
        <v/>
      </c>
      <c r="Z40" s="132" t="str">
        <f t="shared" si="9"/>
        <v/>
      </c>
    </row>
    <row r="41" spans="1:26" x14ac:dyDescent="0.25">
      <c r="A41" s="77"/>
      <c r="B41" s="223" t="s">
        <v>229</v>
      </c>
      <c r="C41" s="224" t="s">
        <v>230</v>
      </c>
      <c r="D41" s="278">
        <f t="shared" si="11"/>
        <v>2</v>
      </c>
      <c r="E41" s="259">
        <f t="shared" si="3"/>
        <v>2</v>
      </c>
      <c r="F41" s="78">
        <v>819</v>
      </c>
      <c r="G41" s="265">
        <v>819</v>
      </c>
      <c r="H41" s="290">
        <f t="shared" si="4"/>
        <v>1638</v>
      </c>
      <c r="I41" s="267">
        <f t="shared" si="5"/>
        <v>1638</v>
      </c>
      <c r="J41" s="225" t="s">
        <v>104</v>
      </c>
      <c r="K41" s="232"/>
      <c r="L41" s="69" t="str">
        <f t="shared" si="6"/>
        <v/>
      </c>
      <c r="M41" s="274">
        <v>2</v>
      </c>
      <c r="N41" s="79">
        <f t="shared" si="10"/>
        <v>1638</v>
      </c>
      <c r="O41" s="270">
        <v>2</v>
      </c>
      <c r="P41" s="79">
        <f t="shared" si="0"/>
        <v>1638</v>
      </c>
      <c r="Q41" s="124"/>
      <c r="R41" s="307"/>
      <c r="S41" s="124"/>
      <c r="T41" s="80"/>
      <c r="V41" s="311" t="str">
        <f t="shared" si="12"/>
        <v/>
      </c>
      <c r="W41" s="132" t="str">
        <f t="shared" si="7"/>
        <v/>
      </c>
      <c r="Y41" s="311">
        <f t="shared" si="8"/>
        <v>1638</v>
      </c>
      <c r="Z41" s="132" t="str">
        <f t="shared" si="9"/>
        <v/>
      </c>
    </row>
    <row r="42" spans="1:26" x14ac:dyDescent="0.25">
      <c r="A42" s="77"/>
      <c r="B42" s="223" t="s">
        <v>231</v>
      </c>
      <c r="C42" s="224" t="s">
        <v>232</v>
      </c>
      <c r="D42" s="278">
        <f t="shared" si="11"/>
        <v>6</v>
      </c>
      <c r="E42" s="259">
        <f t="shared" si="3"/>
        <v>6</v>
      </c>
      <c r="F42" s="78">
        <v>1920</v>
      </c>
      <c r="G42" s="265">
        <v>1920</v>
      </c>
      <c r="H42" s="290">
        <f t="shared" si="4"/>
        <v>11520</v>
      </c>
      <c r="I42" s="267">
        <f t="shared" si="5"/>
        <v>11520</v>
      </c>
      <c r="J42" s="225" t="s">
        <v>104</v>
      </c>
      <c r="K42" s="232"/>
      <c r="L42" s="69" t="str">
        <f t="shared" si="6"/>
        <v/>
      </c>
      <c r="M42" s="274">
        <v>6</v>
      </c>
      <c r="N42" s="79">
        <f t="shared" si="10"/>
        <v>11520</v>
      </c>
      <c r="O42" s="270">
        <v>6</v>
      </c>
      <c r="P42" s="79">
        <f t="shared" si="0"/>
        <v>11520</v>
      </c>
      <c r="Q42" s="124"/>
      <c r="R42" s="307"/>
      <c r="S42" s="124"/>
      <c r="T42" s="80"/>
      <c r="V42" s="311" t="str">
        <f t="shared" si="12"/>
        <v/>
      </c>
      <c r="W42" s="132" t="str">
        <f t="shared" si="7"/>
        <v/>
      </c>
      <c r="Y42" s="311">
        <f t="shared" si="8"/>
        <v>11520</v>
      </c>
      <c r="Z42" s="132" t="str">
        <f t="shared" si="9"/>
        <v/>
      </c>
    </row>
    <row r="43" spans="1:26" x14ac:dyDescent="0.25">
      <c r="A43" s="77"/>
      <c r="B43" s="223" t="s">
        <v>233</v>
      </c>
      <c r="C43" s="236" t="s">
        <v>234</v>
      </c>
      <c r="D43" s="278">
        <f t="shared" si="11"/>
        <v>2</v>
      </c>
      <c r="E43" s="259">
        <f t="shared" si="3"/>
        <v>10</v>
      </c>
      <c r="F43" s="78">
        <v>819</v>
      </c>
      <c r="G43" s="265">
        <v>819</v>
      </c>
      <c r="H43" s="290">
        <f t="shared" si="4"/>
        <v>1638</v>
      </c>
      <c r="I43" s="267">
        <f t="shared" si="5"/>
        <v>8190</v>
      </c>
      <c r="J43" s="225" t="s">
        <v>104</v>
      </c>
      <c r="K43" s="232"/>
      <c r="L43" s="69" t="str">
        <f t="shared" si="6"/>
        <v/>
      </c>
      <c r="M43" s="274">
        <v>2</v>
      </c>
      <c r="N43" s="79">
        <f t="shared" si="10"/>
        <v>1638</v>
      </c>
      <c r="O43" s="270">
        <v>10</v>
      </c>
      <c r="P43" s="79">
        <f t="shared" si="0"/>
        <v>8190</v>
      </c>
      <c r="Q43" s="124"/>
      <c r="R43" s="307"/>
      <c r="S43" s="124"/>
      <c r="T43" s="80"/>
      <c r="V43" s="311" t="str">
        <f t="shared" si="12"/>
        <v/>
      </c>
      <c r="W43" s="132" t="str">
        <f t="shared" si="7"/>
        <v/>
      </c>
      <c r="Y43" s="311">
        <f t="shared" si="8"/>
        <v>8190</v>
      </c>
      <c r="Z43" s="132" t="str">
        <f t="shared" si="9"/>
        <v/>
      </c>
    </row>
    <row r="44" spans="1:26" x14ac:dyDescent="0.25">
      <c r="A44" s="77"/>
      <c r="B44" s="223" t="s">
        <v>235</v>
      </c>
      <c r="C44" s="224" t="s">
        <v>236</v>
      </c>
      <c r="D44" s="278">
        <f t="shared" si="11"/>
        <v>9</v>
      </c>
      <c r="E44" s="259">
        <f t="shared" si="3"/>
        <v>9</v>
      </c>
      <c r="F44" s="78">
        <v>504</v>
      </c>
      <c r="G44" s="265">
        <v>504</v>
      </c>
      <c r="H44" s="290">
        <f t="shared" si="4"/>
        <v>4536</v>
      </c>
      <c r="I44" s="267">
        <f t="shared" si="5"/>
        <v>4536</v>
      </c>
      <c r="J44" s="225" t="s">
        <v>104</v>
      </c>
      <c r="K44" s="232"/>
      <c r="L44" s="69" t="str">
        <f t="shared" si="6"/>
        <v/>
      </c>
      <c r="M44" s="274">
        <v>9</v>
      </c>
      <c r="N44" s="79">
        <f t="shared" si="10"/>
        <v>4536</v>
      </c>
      <c r="O44" s="270">
        <v>9</v>
      </c>
      <c r="P44" s="79">
        <f t="shared" si="0"/>
        <v>4536</v>
      </c>
      <c r="Q44" s="124"/>
      <c r="R44" s="307"/>
      <c r="S44" s="124"/>
      <c r="T44" s="80"/>
      <c r="V44" s="311" t="str">
        <f t="shared" si="12"/>
        <v/>
      </c>
      <c r="W44" s="132" t="str">
        <f t="shared" si="7"/>
        <v/>
      </c>
      <c r="Y44" s="311">
        <f t="shared" si="8"/>
        <v>4536</v>
      </c>
      <c r="Z44" s="132" t="str">
        <f t="shared" si="9"/>
        <v/>
      </c>
    </row>
    <row r="45" spans="1:26" x14ac:dyDescent="0.25">
      <c r="A45" s="77"/>
      <c r="B45" s="223" t="s">
        <v>237</v>
      </c>
      <c r="C45" s="224" t="s">
        <v>238</v>
      </c>
      <c r="D45" s="278">
        <f t="shared" si="11"/>
        <v>7</v>
      </c>
      <c r="E45" s="259">
        <f t="shared" si="3"/>
        <v>17</v>
      </c>
      <c r="F45" s="78">
        <v>294</v>
      </c>
      <c r="G45" s="265">
        <v>294</v>
      </c>
      <c r="H45" s="290">
        <f t="shared" si="4"/>
        <v>2058</v>
      </c>
      <c r="I45" s="267">
        <f t="shared" si="5"/>
        <v>4998</v>
      </c>
      <c r="J45" s="225" t="s">
        <v>104</v>
      </c>
      <c r="K45" s="232"/>
      <c r="L45" s="69" t="str">
        <f t="shared" si="6"/>
        <v/>
      </c>
      <c r="M45" s="274">
        <v>7</v>
      </c>
      <c r="N45" s="79">
        <f t="shared" si="10"/>
        <v>2058</v>
      </c>
      <c r="O45" s="270">
        <v>17</v>
      </c>
      <c r="P45" s="79">
        <f t="shared" si="0"/>
        <v>4998</v>
      </c>
      <c r="Q45" s="124"/>
      <c r="R45" s="307"/>
      <c r="S45" s="124"/>
      <c r="T45" s="80"/>
      <c r="V45" s="311" t="str">
        <f t="shared" si="12"/>
        <v/>
      </c>
      <c r="W45" s="132" t="str">
        <f t="shared" si="7"/>
        <v/>
      </c>
      <c r="Y45" s="311">
        <f t="shared" si="8"/>
        <v>4998</v>
      </c>
      <c r="Z45" s="132" t="str">
        <f t="shared" si="9"/>
        <v/>
      </c>
    </row>
    <row r="46" spans="1:26" x14ac:dyDescent="0.25">
      <c r="A46" s="77"/>
      <c r="B46" s="223" t="s">
        <v>239</v>
      </c>
      <c r="C46" s="224" t="s">
        <v>423</v>
      </c>
      <c r="D46" s="278">
        <f t="shared" si="11"/>
        <v>2</v>
      </c>
      <c r="E46" s="259">
        <f t="shared" si="3"/>
        <v>3</v>
      </c>
      <c r="F46" s="78">
        <v>1200</v>
      </c>
      <c r="G46" s="265">
        <v>399</v>
      </c>
      <c r="H46" s="290">
        <f t="shared" si="4"/>
        <v>2400</v>
      </c>
      <c r="I46" s="267">
        <f t="shared" si="5"/>
        <v>1197</v>
      </c>
      <c r="J46" s="225" t="s">
        <v>104</v>
      </c>
      <c r="K46" s="232"/>
      <c r="L46" s="69" t="str">
        <f t="shared" si="6"/>
        <v/>
      </c>
      <c r="M46" s="274">
        <v>2</v>
      </c>
      <c r="N46" s="79">
        <f t="shared" si="10"/>
        <v>2400</v>
      </c>
      <c r="O46" s="270">
        <v>3</v>
      </c>
      <c r="P46" s="79">
        <f t="shared" si="0"/>
        <v>1197</v>
      </c>
      <c r="Q46" s="124"/>
      <c r="R46" s="307"/>
      <c r="S46" s="124"/>
      <c r="T46" s="80"/>
      <c r="V46" s="311" t="str">
        <f t="shared" si="12"/>
        <v/>
      </c>
      <c r="W46" s="132" t="str">
        <f t="shared" si="7"/>
        <v/>
      </c>
      <c r="Y46" s="311">
        <f t="shared" si="8"/>
        <v>1197</v>
      </c>
      <c r="Z46" s="132" t="str">
        <f t="shared" si="9"/>
        <v/>
      </c>
    </row>
    <row r="47" spans="1:26" x14ac:dyDescent="0.25">
      <c r="A47" s="77"/>
      <c r="B47" s="223" t="s">
        <v>240</v>
      </c>
      <c r="C47" s="224" t="s">
        <v>241</v>
      </c>
      <c r="D47" s="278">
        <f t="shared" si="11"/>
        <v>4</v>
      </c>
      <c r="E47" s="259" t="str">
        <f t="shared" si="3"/>
        <v/>
      </c>
      <c r="F47" s="78">
        <v>289</v>
      </c>
      <c r="G47" s="297">
        <v>0</v>
      </c>
      <c r="H47" s="290">
        <f t="shared" si="4"/>
        <v>1156</v>
      </c>
      <c r="I47" s="267" t="str">
        <f t="shared" si="5"/>
        <v/>
      </c>
      <c r="J47" s="225" t="s">
        <v>104</v>
      </c>
      <c r="K47" s="232"/>
      <c r="L47" s="69" t="str">
        <f t="shared" si="6"/>
        <v/>
      </c>
      <c r="M47" s="274">
        <v>4</v>
      </c>
      <c r="N47" s="79">
        <f t="shared" si="10"/>
        <v>1156</v>
      </c>
      <c r="O47" s="270"/>
      <c r="P47" s="79" t="str">
        <f t="shared" si="0"/>
        <v/>
      </c>
      <c r="Q47" s="124"/>
      <c r="R47" s="307"/>
      <c r="S47" s="124"/>
      <c r="T47" s="80"/>
      <c r="V47" s="311" t="str">
        <f t="shared" si="12"/>
        <v/>
      </c>
      <c r="W47" s="132" t="str">
        <f t="shared" si="7"/>
        <v/>
      </c>
      <c r="Y47" s="311" t="str">
        <f t="shared" si="8"/>
        <v/>
      </c>
      <c r="Z47" s="132" t="str">
        <f t="shared" si="9"/>
        <v/>
      </c>
    </row>
    <row r="48" spans="1:26" x14ac:dyDescent="0.25">
      <c r="A48" s="77"/>
      <c r="B48" s="223" t="s">
        <v>242</v>
      </c>
      <c r="C48" s="224" t="s">
        <v>243</v>
      </c>
      <c r="D48" s="278">
        <f t="shared" si="11"/>
        <v>4</v>
      </c>
      <c r="E48" s="259">
        <f t="shared" si="3"/>
        <v>4</v>
      </c>
      <c r="F48" s="78">
        <v>165</v>
      </c>
      <c r="G48" s="265">
        <v>165</v>
      </c>
      <c r="H48" s="290">
        <f t="shared" si="4"/>
        <v>660</v>
      </c>
      <c r="I48" s="267">
        <f t="shared" si="5"/>
        <v>660</v>
      </c>
      <c r="J48" s="225" t="s">
        <v>104</v>
      </c>
      <c r="K48" s="232"/>
      <c r="L48" s="69" t="str">
        <f t="shared" si="6"/>
        <v/>
      </c>
      <c r="M48" s="274">
        <v>4</v>
      </c>
      <c r="N48" s="79">
        <f t="shared" si="10"/>
        <v>660</v>
      </c>
      <c r="O48" s="270">
        <v>4</v>
      </c>
      <c r="P48" s="79">
        <f t="shared" si="0"/>
        <v>660</v>
      </c>
      <c r="Q48" s="124"/>
      <c r="R48" s="307"/>
      <c r="S48" s="124"/>
      <c r="T48" s="80"/>
      <c r="V48" s="311" t="str">
        <f t="shared" si="12"/>
        <v/>
      </c>
      <c r="W48" s="132" t="str">
        <f t="shared" si="7"/>
        <v/>
      </c>
      <c r="Y48" s="311">
        <f t="shared" si="8"/>
        <v>660</v>
      </c>
      <c r="Z48" s="132" t="str">
        <f t="shared" si="9"/>
        <v/>
      </c>
    </row>
    <row r="49" spans="1:26" x14ac:dyDescent="0.25">
      <c r="A49" s="77"/>
      <c r="B49" s="223" t="s">
        <v>244</v>
      </c>
      <c r="C49" s="237" t="s">
        <v>245</v>
      </c>
      <c r="D49" s="278">
        <f t="shared" si="11"/>
        <v>2</v>
      </c>
      <c r="E49" s="259" t="str">
        <f t="shared" si="3"/>
        <v/>
      </c>
      <c r="F49" s="78">
        <v>153</v>
      </c>
      <c r="G49" s="298"/>
      <c r="H49" s="290">
        <f t="shared" si="4"/>
        <v>306</v>
      </c>
      <c r="I49" s="267" t="str">
        <f t="shared" si="5"/>
        <v/>
      </c>
      <c r="J49" s="225" t="s">
        <v>104</v>
      </c>
      <c r="K49" s="232"/>
      <c r="L49" s="69" t="str">
        <f t="shared" si="6"/>
        <v/>
      </c>
      <c r="M49" s="274">
        <v>2</v>
      </c>
      <c r="N49" s="79">
        <f>IF(ISBLANK(M49),"",SUM(M49*$F49))</f>
        <v>306</v>
      </c>
      <c r="O49" s="270"/>
      <c r="P49" s="79" t="str">
        <f t="shared" si="0"/>
        <v/>
      </c>
      <c r="Q49" s="124"/>
      <c r="R49" s="307"/>
      <c r="S49" s="124"/>
      <c r="T49" s="80"/>
      <c r="V49" s="311" t="str">
        <f t="shared" si="12"/>
        <v/>
      </c>
      <c r="W49" s="132" t="str">
        <f t="shared" si="7"/>
        <v/>
      </c>
      <c r="Y49" s="311" t="str">
        <f t="shared" si="8"/>
        <v/>
      </c>
      <c r="Z49" s="132" t="str">
        <f t="shared" si="9"/>
        <v/>
      </c>
    </row>
    <row r="50" spans="1:26" x14ac:dyDescent="0.25">
      <c r="A50" s="77"/>
      <c r="B50" s="223" t="s">
        <v>246</v>
      </c>
      <c r="C50" s="224" t="s">
        <v>247</v>
      </c>
      <c r="D50" s="278">
        <f t="shared" si="11"/>
        <v>3</v>
      </c>
      <c r="E50" s="259" t="str">
        <f t="shared" si="3"/>
        <v/>
      </c>
      <c r="F50" s="78">
        <v>141</v>
      </c>
      <c r="G50" s="298"/>
      <c r="H50" s="290">
        <f t="shared" si="4"/>
        <v>423</v>
      </c>
      <c r="I50" s="267" t="str">
        <f t="shared" si="5"/>
        <v/>
      </c>
      <c r="J50" s="225" t="s">
        <v>104</v>
      </c>
      <c r="K50" s="232"/>
      <c r="L50" s="69" t="str">
        <f t="shared" si="6"/>
        <v/>
      </c>
      <c r="M50" s="274">
        <v>3</v>
      </c>
      <c r="N50" s="79">
        <f>IF(ISBLANK(M50),"",SUM(M50*$F50))</f>
        <v>423</v>
      </c>
      <c r="O50" s="270"/>
      <c r="P50" s="79" t="str">
        <f t="shared" si="0"/>
        <v/>
      </c>
      <c r="Q50" s="124"/>
      <c r="R50" s="307"/>
      <c r="S50" s="124"/>
      <c r="T50" s="80"/>
      <c r="V50" s="311" t="str">
        <f t="shared" si="12"/>
        <v/>
      </c>
      <c r="W50" s="132" t="str">
        <f t="shared" si="7"/>
        <v/>
      </c>
      <c r="Y50" s="311" t="str">
        <f t="shared" si="8"/>
        <v/>
      </c>
      <c r="Z50" s="132" t="str">
        <f t="shared" si="9"/>
        <v/>
      </c>
    </row>
    <row r="51" spans="1:26" x14ac:dyDescent="0.25">
      <c r="A51" s="77"/>
      <c r="B51" s="223" t="s">
        <v>248</v>
      </c>
      <c r="C51" s="224" t="s">
        <v>249</v>
      </c>
      <c r="D51" s="278">
        <f t="shared" si="11"/>
        <v>4</v>
      </c>
      <c r="E51" s="259" t="str">
        <f t="shared" si="3"/>
        <v/>
      </c>
      <c r="F51" s="78">
        <v>337</v>
      </c>
      <c r="G51" s="298"/>
      <c r="H51" s="290">
        <f t="shared" si="4"/>
        <v>1348</v>
      </c>
      <c r="I51" s="267" t="str">
        <f t="shared" si="5"/>
        <v/>
      </c>
      <c r="J51" s="225" t="s">
        <v>104</v>
      </c>
      <c r="K51" s="232"/>
      <c r="L51" s="69" t="str">
        <f t="shared" si="6"/>
        <v/>
      </c>
      <c r="M51" s="274">
        <v>4</v>
      </c>
      <c r="N51" s="79">
        <f t="shared" si="10"/>
        <v>1348</v>
      </c>
      <c r="O51" s="270"/>
      <c r="P51" s="79" t="str">
        <f t="shared" si="0"/>
        <v/>
      </c>
      <c r="Q51" s="124"/>
      <c r="R51" s="307"/>
      <c r="S51" s="124"/>
      <c r="T51" s="80"/>
      <c r="V51" s="311" t="str">
        <f t="shared" si="12"/>
        <v/>
      </c>
      <c r="W51" s="132" t="str">
        <f t="shared" si="7"/>
        <v/>
      </c>
      <c r="Y51" s="311" t="str">
        <f t="shared" si="8"/>
        <v/>
      </c>
      <c r="Z51" s="132" t="str">
        <f t="shared" si="9"/>
        <v/>
      </c>
    </row>
    <row r="52" spans="1:26" x14ac:dyDescent="0.25">
      <c r="A52" s="77"/>
      <c r="B52" s="223" t="s">
        <v>250</v>
      </c>
      <c r="C52" s="224" t="s">
        <v>251</v>
      </c>
      <c r="D52" s="278">
        <f t="shared" si="11"/>
        <v>6</v>
      </c>
      <c r="E52" s="259">
        <f t="shared" si="3"/>
        <v>6</v>
      </c>
      <c r="F52" s="78">
        <v>871.67</v>
      </c>
      <c r="G52" s="299">
        <v>871.67</v>
      </c>
      <c r="H52" s="290">
        <f t="shared" si="4"/>
        <v>5230.0199999999995</v>
      </c>
      <c r="I52" s="267">
        <f t="shared" si="5"/>
        <v>5230.0199999999995</v>
      </c>
      <c r="J52" s="225" t="s">
        <v>104</v>
      </c>
      <c r="K52" s="232"/>
      <c r="L52" s="69" t="str">
        <f t="shared" si="6"/>
        <v/>
      </c>
      <c r="M52" s="274">
        <v>6</v>
      </c>
      <c r="N52" s="79">
        <f t="shared" si="10"/>
        <v>5230.0199999999995</v>
      </c>
      <c r="O52" s="270">
        <v>6</v>
      </c>
      <c r="P52" s="79">
        <f t="shared" si="0"/>
        <v>5230.0199999999995</v>
      </c>
      <c r="Q52" s="124"/>
      <c r="R52" s="307"/>
      <c r="S52" s="124"/>
      <c r="T52" s="80"/>
      <c r="V52" s="311" t="str">
        <f t="shared" si="12"/>
        <v/>
      </c>
      <c r="W52" s="132" t="str">
        <f t="shared" si="7"/>
        <v/>
      </c>
      <c r="Y52" s="311">
        <f t="shared" si="8"/>
        <v>5230.0199999999995</v>
      </c>
      <c r="Z52" s="132" t="str">
        <f t="shared" si="9"/>
        <v/>
      </c>
    </row>
    <row r="53" spans="1:26" x14ac:dyDescent="0.25">
      <c r="A53" s="77"/>
      <c r="B53" s="223" t="s">
        <v>252</v>
      </c>
      <c r="C53" s="224" t="s">
        <v>253</v>
      </c>
      <c r="D53" s="278">
        <f t="shared" si="11"/>
        <v>1</v>
      </c>
      <c r="E53" s="259">
        <f t="shared" si="3"/>
        <v>1</v>
      </c>
      <c r="F53" s="78">
        <v>1740</v>
      </c>
      <c r="G53" s="299">
        <v>1740</v>
      </c>
      <c r="H53" s="290">
        <f t="shared" si="4"/>
        <v>1740</v>
      </c>
      <c r="I53" s="267">
        <f t="shared" si="5"/>
        <v>1740</v>
      </c>
      <c r="J53" s="225" t="s">
        <v>104</v>
      </c>
      <c r="K53" s="232"/>
      <c r="L53" s="69" t="str">
        <f t="shared" si="6"/>
        <v/>
      </c>
      <c r="M53" s="274">
        <v>1</v>
      </c>
      <c r="N53" s="79">
        <f t="shared" si="10"/>
        <v>1740</v>
      </c>
      <c r="O53" s="270">
        <v>1</v>
      </c>
      <c r="P53" s="79">
        <f t="shared" si="0"/>
        <v>1740</v>
      </c>
      <c r="Q53" s="124"/>
      <c r="R53" s="307"/>
      <c r="S53" s="124"/>
      <c r="T53" s="80"/>
      <c r="V53" s="311" t="str">
        <f t="shared" si="12"/>
        <v/>
      </c>
      <c r="W53" s="132" t="str">
        <f t="shared" si="7"/>
        <v/>
      </c>
      <c r="Y53" s="311">
        <f t="shared" si="8"/>
        <v>1740</v>
      </c>
      <c r="Z53" s="132" t="str">
        <f t="shared" si="9"/>
        <v/>
      </c>
    </row>
    <row r="54" spans="1:26" x14ac:dyDescent="0.25">
      <c r="A54" s="77"/>
      <c r="B54" s="223" t="s">
        <v>254</v>
      </c>
      <c r="C54" s="224" t="s">
        <v>255</v>
      </c>
      <c r="D54" s="278">
        <f t="shared" si="11"/>
        <v>23</v>
      </c>
      <c r="E54" s="259">
        <f t="shared" si="3"/>
        <v>23</v>
      </c>
      <c r="F54" s="78">
        <v>190.13</v>
      </c>
      <c r="G54" s="299">
        <v>190.13</v>
      </c>
      <c r="H54" s="290">
        <f t="shared" si="4"/>
        <v>4372.99</v>
      </c>
      <c r="I54" s="267">
        <f t="shared" si="5"/>
        <v>4372.99</v>
      </c>
      <c r="J54" s="225" t="s">
        <v>104</v>
      </c>
      <c r="K54" s="232"/>
      <c r="L54" s="69" t="str">
        <f t="shared" si="6"/>
        <v/>
      </c>
      <c r="M54" s="274">
        <v>23</v>
      </c>
      <c r="N54" s="79">
        <f t="shared" si="10"/>
        <v>4372.99</v>
      </c>
      <c r="O54" s="270">
        <v>23</v>
      </c>
      <c r="P54" s="79">
        <f t="shared" si="0"/>
        <v>4372.99</v>
      </c>
      <c r="Q54" s="124"/>
      <c r="R54" s="307"/>
      <c r="S54" s="124"/>
      <c r="T54" s="80"/>
      <c r="V54" s="311" t="str">
        <f t="shared" si="12"/>
        <v/>
      </c>
      <c r="W54" s="132" t="str">
        <f t="shared" si="7"/>
        <v/>
      </c>
      <c r="Y54" s="311">
        <f t="shared" si="8"/>
        <v>4372.99</v>
      </c>
      <c r="Z54" s="132" t="str">
        <f t="shared" si="9"/>
        <v/>
      </c>
    </row>
    <row r="55" spans="1:26" x14ac:dyDescent="0.25">
      <c r="A55" s="77"/>
      <c r="B55" s="223" t="s">
        <v>256</v>
      </c>
      <c r="C55" s="224" t="s">
        <v>255</v>
      </c>
      <c r="D55" s="278">
        <f t="shared" si="11"/>
        <v>15</v>
      </c>
      <c r="E55" s="259">
        <f t="shared" si="3"/>
        <v>15</v>
      </c>
      <c r="F55" s="78">
        <v>177.48</v>
      </c>
      <c r="G55" s="299">
        <v>177.48</v>
      </c>
      <c r="H55" s="290">
        <f t="shared" si="4"/>
        <v>2662.2</v>
      </c>
      <c r="I55" s="267">
        <f t="shared" si="5"/>
        <v>2662.2</v>
      </c>
      <c r="J55" s="225" t="s">
        <v>104</v>
      </c>
      <c r="K55" s="232"/>
      <c r="L55" s="69" t="str">
        <f t="shared" si="6"/>
        <v/>
      </c>
      <c r="M55" s="274">
        <v>15</v>
      </c>
      <c r="N55" s="79">
        <f t="shared" si="10"/>
        <v>2662.2</v>
      </c>
      <c r="O55" s="270">
        <v>15</v>
      </c>
      <c r="P55" s="79">
        <f t="shared" si="0"/>
        <v>2662.2</v>
      </c>
      <c r="Q55" s="124"/>
      <c r="R55" s="307"/>
      <c r="S55" s="124"/>
      <c r="T55" s="80"/>
      <c r="V55" s="311" t="str">
        <f t="shared" si="12"/>
        <v/>
      </c>
      <c r="W55" s="132" t="str">
        <f t="shared" si="7"/>
        <v/>
      </c>
      <c r="Y55" s="311">
        <f t="shared" si="8"/>
        <v>2662.2</v>
      </c>
      <c r="Z55" s="132" t="str">
        <f t="shared" si="9"/>
        <v/>
      </c>
    </row>
    <row r="56" spans="1:26" x14ac:dyDescent="0.25">
      <c r="A56" s="77"/>
      <c r="B56" s="223" t="s">
        <v>257</v>
      </c>
      <c r="C56" s="236" t="s">
        <v>258</v>
      </c>
      <c r="D56" s="278">
        <f t="shared" si="11"/>
        <v>78</v>
      </c>
      <c r="E56" s="259">
        <f t="shared" si="3"/>
        <v>78</v>
      </c>
      <c r="F56" s="78">
        <v>93.15</v>
      </c>
      <c r="G56" s="299">
        <v>93.15</v>
      </c>
      <c r="H56" s="290">
        <f t="shared" si="4"/>
        <v>7265.7000000000007</v>
      </c>
      <c r="I56" s="267">
        <f t="shared" si="5"/>
        <v>7265.7000000000007</v>
      </c>
      <c r="J56" s="225" t="s">
        <v>104</v>
      </c>
      <c r="K56" s="232"/>
      <c r="L56" s="69" t="str">
        <f t="shared" si="6"/>
        <v/>
      </c>
      <c r="M56" s="274">
        <v>78</v>
      </c>
      <c r="N56" s="79">
        <f t="shared" si="10"/>
        <v>7265.7000000000007</v>
      </c>
      <c r="O56" s="270">
        <v>78</v>
      </c>
      <c r="P56" s="79">
        <f t="shared" si="0"/>
        <v>7265.7000000000007</v>
      </c>
      <c r="Q56" s="124"/>
      <c r="R56" s="307"/>
      <c r="S56" s="124"/>
      <c r="T56" s="80"/>
      <c r="V56" s="311" t="str">
        <f t="shared" si="12"/>
        <v/>
      </c>
      <c r="W56" s="132" t="str">
        <f t="shared" si="7"/>
        <v/>
      </c>
      <c r="Y56" s="311">
        <f t="shared" si="8"/>
        <v>7265.7000000000007</v>
      </c>
      <c r="Z56" s="132" t="str">
        <f t="shared" si="9"/>
        <v/>
      </c>
    </row>
    <row r="57" spans="1:26" x14ac:dyDescent="0.25">
      <c r="A57" s="77"/>
      <c r="B57" s="223" t="s">
        <v>259</v>
      </c>
      <c r="C57" s="224" t="s">
        <v>260</v>
      </c>
      <c r="D57" s="278">
        <f t="shared" si="11"/>
        <v>5</v>
      </c>
      <c r="E57" s="259">
        <f t="shared" si="3"/>
        <v>5</v>
      </c>
      <c r="F57" s="78">
        <v>93.15</v>
      </c>
      <c r="G57" s="299">
        <v>93.15</v>
      </c>
      <c r="H57" s="290">
        <f t="shared" si="4"/>
        <v>465.75</v>
      </c>
      <c r="I57" s="267">
        <f t="shared" si="5"/>
        <v>465.75</v>
      </c>
      <c r="J57" s="225" t="s">
        <v>104</v>
      </c>
      <c r="K57" s="232"/>
      <c r="L57" s="69" t="str">
        <f t="shared" si="6"/>
        <v/>
      </c>
      <c r="M57" s="274">
        <v>5</v>
      </c>
      <c r="N57" s="79">
        <f t="shared" si="10"/>
        <v>465.75</v>
      </c>
      <c r="O57" s="270">
        <v>5</v>
      </c>
      <c r="P57" s="79">
        <f t="shared" si="0"/>
        <v>465.75</v>
      </c>
      <c r="Q57" s="124"/>
      <c r="R57" s="307"/>
      <c r="S57" s="124"/>
      <c r="T57" s="80"/>
      <c r="V57" s="311" t="str">
        <f t="shared" si="12"/>
        <v/>
      </c>
      <c r="W57" s="132" t="str">
        <f t="shared" si="7"/>
        <v/>
      </c>
      <c r="Y57" s="311">
        <f t="shared" si="8"/>
        <v>465.75</v>
      </c>
      <c r="Z57" s="132" t="str">
        <f t="shared" si="9"/>
        <v/>
      </c>
    </row>
    <row r="58" spans="1:26" x14ac:dyDescent="0.25">
      <c r="A58" s="77"/>
      <c r="B58" s="223" t="s">
        <v>261</v>
      </c>
      <c r="C58" s="224" t="s">
        <v>262</v>
      </c>
      <c r="D58" s="278">
        <f t="shared" si="11"/>
        <v>6</v>
      </c>
      <c r="E58" s="259">
        <f t="shared" si="3"/>
        <v>6</v>
      </c>
      <c r="F58" s="78">
        <v>227.7</v>
      </c>
      <c r="G58" s="299">
        <v>227.69999999999996</v>
      </c>
      <c r="H58" s="290">
        <f t="shared" si="4"/>
        <v>1366.1999999999998</v>
      </c>
      <c r="I58" s="267">
        <f t="shared" si="5"/>
        <v>1366.1999999999998</v>
      </c>
      <c r="J58" s="225" t="s">
        <v>104</v>
      </c>
      <c r="K58" s="232"/>
      <c r="L58" s="69" t="str">
        <f t="shared" si="6"/>
        <v/>
      </c>
      <c r="M58" s="274">
        <v>6</v>
      </c>
      <c r="N58" s="79">
        <f t="shared" si="10"/>
        <v>1366.1999999999998</v>
      </c>
      <c r="O58" s="270">
        <v>6</v>
      </c>
      <c r="P58" s="79">
        <f t="shared" si="0"/>
        <v>1366.1999999999998</v>
      </c>
      <c r="Q58" s="124"/>
      <c r="R58" s="307"/>
      <c r="S58" s="124"/>
      <c r="T58" s="80"/>
      <c r="V58" s="311" t="str">
        <f t="shared" si="12"/>
        <v/>
      </c>
      <c r="W58" s="132" t="str">
        <f t="shared" si="7"/>
        <v/>
      </c>
      <c r="Y58" s="311">
        <f t="shared" si="8"/>
        <v>1366.1999999999998</v>
      </c>
      <c r="Z58" s="132" t="str">
        <f t="shared" si="9"/>
        <v/>
      </c>
    </row>
    <row r="59" spans="1:26" x14ac:dyDescent="0.25">
      <c r="A59" s="77"/>
      <c r="B59" s="223" t="s">
        <v>263</v>
      </c>
      <c r="C59" s="224" t="s">
        <v>264</v>
      </c>
      <c r="D59" s="278">
        <f t="shared" si="11"/>
        <v>17</v>
      </c>
      <c r="E59" s="259">
        <f t="shared" si="3"/>
        <v>17</v>
      </c>
      <c r="F59" s="78">
        <v>172.05</v>
      </c>
      <c r="G59" s="299">
        <v>172.05</v>
      </c>
      <c r="H59" s="290">
        <f t="shared" si="4"/>
        <v>2924.8500000000004</v>
      </c>
      <c r="I59" s="267">
        <f t="shared" si="5"/>
        <v>2924.8500000000004</v>
      </c>
      <c r="J59" s="225" t="s">
        <v>104</v>
      </c>
      <c r="K59" s="232"/>
      <c r="L59" s="69" t="str">
        <f t="shared" si="6"/>
        <v/>
      </c>
      <c r="M59" s="274">
        <v>17</v>
      </c>
      <c r="N59" s="79">
        <f t="shared" si="10"/>
        <v>2924.8500000000004</v>
      </c>
      <c r="O59" s="270">
        <v>17</v>
      </c>
      <c r="P59" s="79">
        <f t="shared" si="0"/>
        <v>2924.8500000000004</v>
      </c>
      <c r="Q59" s="124"/>
      <c r="R59" s="307"/>
      <c r="S59" s="124"/>
      <c r="T59" s="80"/>
      <c r="V59" s="311" t="str">
        <f t="shared" si="12"/>
        <v/>
      </c>
      <c r="W59" s="132" t="str">
        <f t="shared" si="7"/>
        <v/>
      </c>
      <c r="Y59" s="311">
        <f t="shared" si="8"/>
        <v>2924.8500000000004</v>
      </c>
      <c r="Z59" s="132" t="str">
        <f t="shared" si="9"/>
        <v/>
      </c>
    </row>
    <row r="60" spans="1:26" x14ac:dyDescent="0.25">
      <c r="A60" s="77"/>
      <c r="B60" s="223" t="s">
        <v>265</v>
      </c>
      <c r="C60" s="238" t="s">
        <v>266</v>
      </c>
      <c r="D60" s="278">
        <f t="shared" si="11"/>
        <v>28</v>
      </c>
      <c r="E60" s="259">
        <f t="shared" si="3"/>
        <v>28</v>
      </c>
      <c r="F60" s="78">
        <v>147.19999999999999</v>
      </c>
      <c r="G60" s="299">
        <v>147.19999999999999</v>
      </c>
      <c r="H60" s="290">
        <f t="shared" si="4"/>
        <v>4121.5999999999995</v>
      </c>
      <c r="I60" s="267">
        <f t="shared" si="5"/>
        <v>4121.5999999999995</v>
      </c>
      <c r="J60" s="225" t="s">
        <v>104</v>
      </c>
      <c r="K60" s="232"/>
      <c r="L60" s="69" t="str">
        <f t="shared" si="6"/>
        <v/>
      </c>
      <c r="M60" s="274">
        <v>28</v>
      </c>
      <c r="N60" s="79">
        <f t="shared" si="10"/>
        <v>4121.5999999999995</v>
      </c>
      <c r="O60" s="270">
        <v>28</v>
      </c>
      <c r="P60" s="79">
        <f t="shared" si="0"/>
        <v>4121.5999999999995</v>
      </c>
      <c r="Q60" s="124"/>
      <c r="R60" s="307"/>
      <c r="S60" s="124"/>
      <c r="T60" s="80"/>
      <c r="V60" s="311" t="str">
        <f t="shared" si="12"/>
        <v/>
      </c>
      <c r="W60" s="132" t="str">
        <f t="shared" si="7"/>
        <v/>
      </c>
      <c r="Y60" s="311">
        <f t="shared" si="8"/>
        <v>4121.5999999999995</v>
      </c>
      <c r="Z60" s="132" t="str">
        <f t="shared" si="9"/>
        <v/>
      </c>
    </row>
    <row r="61" spans="1:26" x14ac:dyDescent="0.25">
      <c r="A61" s="77"/>
      <c r="B61" s="223" t="s">
        <v>267</v>
      </c>
      <c r="C61" s="238" t="s">
        <v>268</v>
      </c>
      <c r="D61" s="278">
        <f t="shared" si="11"/>
        <v>25</v>
      </c>
      <c r="E61" s="259">
        <f t="shared" si="3"/>
        <v>25</v>
      </c>
      <c r="F61" s="78">
        <v>392.03</v>
      </c>
      <c r="G61" s="299">
        <v>310</v>
      </c>
      <c r="H61" s="290">
        <f t="shared" si="4"/>
        <v>9800.75</v>
      </c>
      <c r="I61" s="267">
        <f t="shared" si="5"/>
        <v>7750</v>
      </c>
      <c r="J61" s="225" t="s">
        <v>104</v>
      </c>
      <c r="K61" s="232"/>
      <c r="L61" s="69" t="str">
        <f t="shared" si="6"/>
        <v/>
      </c>
      <c r="M61" s="274">
        <v>25</v>
      </c>
      <c r="N61" s="79">
        <f t="shared" si="10"/>
        <v>9800.75</v>
      </c>
      <c r="O61" s="270">
        <v>25</v>
      </c>
      <c r="P61" s="79">
        <f t="shared" si="0"/>
        <v>7750</v>
      </c>
      <c r="Q61" s="124"/>
      <c r="R61" s="307"/>
      <c r="S61" s="124"/>
      <c r="T61" s="80"/>
      <c r="V61" s="311" t="str">
        <f t="shared" si="12"/>
        <v/>
      </c>
      <c r="W61" s="132" t="str">
        <f t="shared" si="7"/>
        <v/>
      </c>
      <c r="Y61" s="311">
        <f t="shared" si="8"/>
        <v>7750</v>
      </c>
      <c r="Z61" s="132" t="str">
        <f t="shared" si="9"/>
        <v/>
      </c>
    </row>
    <row r="62" spans="1:26" x14ac:dyDescent="0.25">
      <c r="A62" s="77"/>
      <c r="B62" s="223" t="s">
        <v>269</v>
      </c>
      <c r="C62" s="231" t="s">
        <v>270</v>
      </c>
      <c r="D62" s="278">
        <f t="shared" si="11"/>
        <v>17</v>
      </c>
      <c r="E62" s="259">
        <f t="shared" si="3"/>
        <v>17</v>
      </c>
      <c r="F62" s="78">
        <v>243.55</v>
      </c>
      <c r="G62" s="299">
        <v>243.55</v>
      </c>
      <c r="H62" s="290">
        <f t="shared" si="4"/>
        <v>4140.3500000000004</v>
      </c>
      <c r="I62" s="267">
        <f t="shared" si="5"/>
        <v>4140.3500000000004</v>
      </c>
      <c r="J62" s="225" t="s">
        <v>104</v>
      </c>
      <c r="K62" s="232"/>
      <c r="L62" s="69" t="str">
        <f t="shared" si="6"/>
        <v/>
      </c>
      <c r="M62" s="274">
        <v>17</v>
      </c>
      <c r="N62" s="79">
        <f t="shared" si="10"/>
        <v>4140.3500000000004</v>
      </c>
      <c r="O62" s="270">
        <v>17</v>
      </c>
      <c r="P62" s="79">
        <f t="shared" si="0"/>
        <v>4140.3500000000004</v>
      </c>
      <c r="Q62" s="124"/>
      <c r="R62" s="307"/>
      <c r="S62" s="124"/>
      <c r="T62" s="80"/>
      <c r="V62" s="311" t="str">
        <f t="shared" si="12"/>
        <v/>
      </c>
      <c r="W62" s="132" t="str">
        <f t="shared" si="7"/>
        <v/>
      </c>
      <c r="Y62" s="311">
        <f t="shared" si="8"/>
        <v>4140.3500000000004</v>
      </c>
      <c r="Z62" s="132" t="str">
        <f t="shared" si="9"/>
        <v/>
      </c>
    </row>
    <row r="63" spans="1:26" x14ac:dyDescent="0.25">
      <c r="A63" s="77"/>
      <c r="B63" s="223" t="s">
        <v>271</v>
      </c>
      <c r="C63" s="234" t="s">
        <v>272</v>
      </c>
      <c r="D63" s="278">
        <f t="shared" si="11"/>
        <v>13</v>
      </c>
      <c r="E63" s="259">
        <f t="shared" si="3"/>
        <v>13</v>
      </c>
      <c r="F63" s="78">
        <v>135.78</v>
      </c>
      <c r="G63" s="299">
        <v>135.78</v>
      </c>
      <c r="H63" s="290">
        <f t="shared" si="4"/>
        <v>1765.14</v>
      </c>
      <c r="I63" s="267">
        <f t="shared" si="5"/>
        <v>1765.14</v>
      </c>
      <c r="J63" s="225" t="s">
        <v>104</v>
      </c>
      <c r="K63" s="232"/>
      <c r="L63" s="69" t="str">
        <f t="shared" si="6"/>
        <v/>
      </c>
      <c r="M63" s="274">
        <v>13</v>
      </c>
      <c r="N63" s="79">
        <f t="shared" si="10"/>
        <v>1765.14</v>
      </c>
      <c r="O63" s="270">
        <v>13</v>
      </c>
      <c r="P63" s="79">
        <f t="shared" si="0"/>
        <v>1765.14</v>
      </c>
      <c r="Q63" s="124"/>
      <c r="R63" s="307"/>
      <c r="S63" s="124"/>
      <c r="T63" s="80"/>
      <c r="V63" s="311" t="str">
        <f t="shared" si="12"/>
        <v/>
      </c>
      <c r="W63" s="132" t="str">
        <f t="shared" si="7"/>
        <v/>
      </c>
      <c r="Y63" s="311">
        <f t="shared" si="8"/>
        <v>1765.14</v>
      </c>
      <c r="Z63" s="132" t="str">
        <f t="shared" si="9"/>
        <v/>
      </c>
    </row>
    <row r="64" spans="1:26" x14ac:dyDescent="0.25">
      <c r="A64" s="77"/>
      <c r="B64" s="223" t="s">
        <v>273</v>
      </c>
      <c r="C64" s="231" t="s">
        <v>274</v>
      </c>
      <c r="D64" s="278">
        <f t="shared" si="11"/>
        <v>4</v>
      </c>
      <c r="E64" s="259">
        <f t="shared" si="3"/>
        <v>4</v>
      </c>
      <c r="F64" s="78">
        <v>219.3</v>
      </c>
      <c r="G64" s="265">
        <v>219.3</v>
      </c>
      <c r="H64" s="290">
        <f t="shared" si="4"/>
        <v>877.2</v>
      </c>
      <c r="I64" s="267">
        <f t="shared" si="5"/>
        <v>877.2</v>
      </c>
      <c r="J64" s="225" t="s">
        <v>104</v>
      </c>
      <c r="K64" s="232"/>
      <c r="L64" s="69" t="str">
        <f t="shared" si="6"/>
        <v/>
      </c>
      <c r="M64" s="274">
        <v>4</v>
      </c>
      <c r="N64" s="79">
        <f t="shared" si="10"/>
        <v>877.2</v>
      </c>
      <c r="O64" s="270">
        <v>4</v>
      </c>
      <c r="P64" s="79">
        <f t="shared" si="0"/>
        <v>877.2</v>
      </c>
      <c r="Q64" s="124"/>
      <c r="R64" s="307"/>
      <c r="S64" s="124"/>
      <c r="T64" s="80"/>
      <c r="V64" s="311" t="str">
        <f t="shared" si="12"/>
        <v/>
      </c>
      <c r="W64" s="132" t="str">
        <f t="shared" si="7"/>
        <v/>
      </c>
      <c r="Y64" s="311">
        <f t="shared" si="8"/>
        <v>877.2</v>
      </c>
      <c r="Z64" s="132" t="str">
        <f t="shared" si="9"/>
        <v/>
      </c>
    </row>
    <row r="65" spans="1:26" x14ac:dyDescent="0.25">
      <c r="A65" s="77"/>
      <c r="B65" s="223" t="s">
        <v>275</v>
      </c>
      <c r="C65" s="231" t="s">
        <v>274</v>
      </c>
      <c r="D65" s="278">
        <f t="shared" si="11"/>
        <v>2</v>
      </c>
      <c r="E65" s="259">
        <f t="shared" si="3"/>
        <v>2</v>
      </c>
      <c r="F65" s="78">
        <v>161.91999999999999</v>
      </c>
      <c r="G65" s="265">
        <v>161.91999999999999</v>
      </c>
      <c r="H65" s="290">
        <f t="shared" si="4"/>
        <v>323.83999999999997</v>
      </c>
      <c r="I65" s="267">
        <f t="shared" si="5"/>
        <v>323.83999999999997</v>
      </c>
      <c r="J65" s="225" t="s">
        <v>104</v>
      </c>
      <c r="K65" s="232"/>
      <c r="L65" s="69" t="str">
        <f t="shared" si="6"/>
        <v/>
      </c>
      <c r="M65" s="274">
        <v>2</v>
      </c>
      <c r="N65" s="79">
        <f t="shared" si="10"/>
        <v>323.83999999999997</v>
      </c>
      <c r="O65" s="270">
        <v>2</v>
      </c>
      <c r="P65" s="79">
        <f t="shared" si="0"/>
        <v>323.83999999999997</v>
      </c>
      <c r="Q65" s="124"/>
      <c r="R65" s="307"/>
      <c r="S65" s="124"/>
      <c r="T65" s="80"/>
      <c r="V65" s="311" t="str">
        <f t="shared" si="12"/>
        <v/>
      </c>
      <c r="W65" s="132" t="str">
        <f t="shared" si="7"/>
        <v/>
      </c>
      <c r="Y65" s="311">
        <f t="shared" si="8"/>
        <v>323.83999999999997</v>
      </c>
      <c r="Z65" s="132" t="str">
        <f t="shared" si="9"/>
        <v/>
      </c>
    </row>
    <row r="66" spans="1:26" x14ac:dyDescent="0.25">
      <c r="A66" s="77"/>
      <c r="B66" s="223" t="s">
        <v>276</v>
      </c>
      <c r="C66" s="231" t="s">
        <v>277</v>
      </c>
      <c r="D66" s="278">
        <f t="shared" si="11"/>
        <v>2</v>
      </c>
      <c r="E66" s="259">
        <f t="shared" si="3"/>
        <v>2</v>
      </c>
      <c r="F66" s="78">
        <v>207.86</v>
      </c>
      <c r="G66" s="265">
        <v>207.86</v>
      </c>
      <c r="H66" s="290">
        <f t="shared" si="4"/>
        <v>415.72</v>
      </c>
      <c r="I66" s="267">
        <f t="shared" si="5"/>
        <v>415.72</v>
      </c>
      <c r="J66" s="225" t="s">
        <v>104</v>
      </c>
      <c r="K66" s="239"/>
      <c r="L66" s="69" t="str">
        <f t="shared" si="6"/>
        <v/>
      </c>
      <c r="M66" s="274">
        <v>2</v>
      </c>
      <c r="N66" s="79">
        <f t="shared" si="10"/>
        <v>415.72</v>
      </c>
      <c r="O66" s="270">
        <v>2</v>
      </c>
      <c r="P66" s="79">
        <f t="shared" si="0"/>
        <v>415.72</v>
      </c>
      <c r="Q66" s="124"/>
      <c r="R66" s="307"/>
      <c r="S66" s="124"/>
      <c r="T66" s="80"/>
      <c r="V66" s="311" t="str">
        <f t="shared" si="12"/>
        <v/>
      </c>
      <c r="W66" s="132" t="str">
        <f t="shared" si="7"/>
        <v/>
      </c>
      <c r="Y66" s="311">
        <f t="shared" si="8"/>
        <v>415.72</v>
      </c>
      <c r="Z66" s="132" t="str">
        <f t="shared" si="9"/>
        <v/>
      </c>
    </row>
    <row r="67" spans="1:26" x14ac:dyDescent="0.25">
      <c r="A67" s="77"/>
      <c r="B67" s="223" t="s">
        <v>278</v>
      </c>
      <c r="C67" s="231" t="s">
        <v>279</v>
      </c>
      <c r="D67" s="278">
        <v>1</v>
      </c>
      <c r="E67" s="259" t="str">
        <f t="shared" si="3"/>
        <v/>
      </c>
      <c r="F67" s="78">
        <v>350</v>
      </c>
      <c r="G67" s="265">
        <v>0</v>
      </c>
      <c r="H67" s="290">
        <f t="shared" si="4"/>
        <v>350</v>
      </c>
      <c r="I67" s="267" t="str">
        <f t="shared" si="5"/>
        <v/>
      </c>
      <c r="J67" s="225" t="s">
        <v>104</v>
      </c>
      <c r="K67" s="239"/>
      <c r="M67" s="274">
        <v>1</v>
      </c>
      <c r="N67" s="79">
        <f>IF(ISBLANK(M67),"",SUM(M67*$F67))</f>
        <v>350</v>
      </c>
      <c r="O67" s="270"/>
      <c r="P67" s="79" t="str">
        <f t="shared" si="0"/>
        <v/>
      </c>
      <c r="Q67" s="124"/>
      <c r="R67" s="307"/>
      <c r="S67" s="124"/>
      <c r="T67" s="80"/>
      <c r="V67" s="311" t="str">
        <f t="shared" si="12"/>
        <v/>
      </c>
      <c r="W67" s="132" t="str">
        <f t="shared" si="7"/>
        <v/>
      </c>
      <c r="Y67" s="311" t="str">
        <f t="shared" si="8"/>
        <v/>
      </c>
      <c r="Z67" s="132" t="str">
        <f t="shared" si="9"/>
        <v/>
      </c>
    </row>
    <row r="68" spans="1:26" x14ac:dyDescent="0.25">
      <c r="A68" s="77"/>
      <c r="B68" s="223" t="s">
        <v>280</v>
      </c>
      <c r="C68" s="231" t="s">
        <v>281</v>
      </c>
      <c r="D68" s="278">
        <f t="shared" ref="D68:D76" si="13">IF(SUM(M68,Q68)=0,"",SUM(M68,Q68))</f>
        <v>5</v>
      </c>
      <c r="E68" s="259">
        <f t="shared" si="3"/>
        <v>5</v>
      </c>
      <c r="F68" s="78">
        <v>175.5</v>
      </c>
      <c r="G68" s="265">
        <v>175.5</v>
      </c>
      <c r="H68" s="290">
        <f t="shared" si="4"/>
        <v>877.5</v>
      </c>
      <c r="I68" s="267">
        <f t="shared" si="5"/>
        <v>877.5</v>
      </c>
      <c r="J68" s="225" t="s">
        <v>104</v>
      </c>
      <c r="K68" s="239"/>
      <c r="L68" s="69" t="str">
        <f t="shared" si="6"/>
        <v/>
      </c>
      <c r="M68" s="274">
        <v>5</v>
      </c>
      <c r="N68" s="79">
        <f t="shared" si="10"/>
        <v>877.5</v>
      </c>
      <c r="O68" s="270">
        <v>5</v>
      </c>
      <c r="P68" s="79">
        <f t="shared" si="0"/>
        <v>877.5</v>
      </c>
      <c r="Q68" s="124"/>
      <c r="R68" s="307"/>
      <c r="S68" s="124"/>
      <c r="T68" s="80"/>
      <c r="V68" s="311" t="str">
        <f t="shared" si="12"/>
        <v/>
      </c>
      <c r="W68" s="132" t="str">
        <f t="shared" si="7"/>
        <v/>
      </c>
      <c r="Y68" s="311">
        <f t="shared" si="8"/>
        <v>877.5</v>
      </c>
      <c r="Z68" s="132" t="str">
        <f t="shared" si="9"/>
        <v/>
      </c>
    </row>
    <row r="69" spans="1:26" x14ac:dyDescent="0.25">
      <c r="A69" s="77"/>
      <c r="B69" s="223" t="s">
        <v>282</v>
      </c>
      <c r="C69" s="231" t="s">
        <v>283</v>
      </c>
      <c r="D69" s="278">
        <f t="shared" si="13"/>
        <v>31</v>
      </c>
      <c r="E69" s="259">
        <f t="shared" si="3"/>
        <v>30</v>
      </c>
      <c r="F69" s="78">
        <v>82</v>
      </c>
      <c r="G69" s="265">
        <v>46.6</v>
      </c>
      <c r="H69" s="290">
        <f t="shared" si="4"/>
        <v>2542</v>
      </c>
      <c r="I69" s="267">
        <f t="shared" si="5"/>
        <v>1398</v>
      </c>
      <c r="J69" s="225" t="s">
        <v>104</v>
      </c>
      <c r="K69" s="239"/>
      <c r="L69" s="69" t="str">
        <f t="shared" si="6"/>
        <v/>
      </c>
      <c r="M69" s="274">
        <v>31</v>
      </c>
      <c r="N69" s="79">
        <f t="shared" si="10"/>
        <v>2542</v>
      </c>
      <c r="O69" s="270">
        <v>30</v>
      </c>
      <c r="P69" s="79">
        <f t="shared" si="0"/>
        <v>1398</v>
      </c>
      <c r="Q69" s="124"/>
      <c r="R69" s="307"/>
      <c r="S69" s="124"/>
      <c r="T69" s="80"/>
      <c r="V69" s="311" t="str">
        <f t="shared" si="12"/>
        <v/>
      </c>
      <c r="W69" s="132" t="str">
        <f t="shared" si="7"/>
        <v/>
      </c>
      <c r="Y69" s="311">
        <f t="shared" si="8"/>
        <v>1398</v>
      </c>
      <c r="Z69" s="132" t="str">
        <f t="shared" si="9"/>
        <v/>
      </c>
    </row>
    <row r="70" spans="1:26" x14ac:dyDescent="0.25">
      <c r="A70" s="77"/>
      <c r="B70" s="223" t="s">
        <v>284</v>
      </c>
      <c r="C70" s="231" t="s">
        <v>285</v>
      </c>
      <c r="D70" s="278">
        <f t="shared" si="13"/>
        <v>3</v>
      </c>
      <c r="E70" s="259">
        <f t="shared" si="3"/>
        <v>3</v>
      </c>
      <c r="F70" s="78">
        <v>99</v>
      </c>
      <c r="G70" s="265">
        <v>168</v>
      </c>
      <c r="H70" s="290">
        <f t="shared" si="4"/>
        <v>297</v>
      </c>
      <c r="I70" s="267">
        <f t="shared" si="5"/>
        <v>504</v>
      </c>
      <c r="J70" s="225" t="s">
        <v>104</v>
      </c>
      <c r="K70" s="239"/>
      <c r="L70" s="69" t="str">
        <f t="shared" si="6"/>
        <v/>
      </c>
      <c r="M70" s="274">
        <v>3</v>
      </c>
      <c r="N70" s="79">
        <f t="shared" si="10"/>
        <v>297</v>
      </c>
      <c r="O70" s="270">
        <v>3</v>
      </c>
      <c r="P70" s="79">
        <f t="shared" si="0"/>
        <v>504</v>
      </c>
      <c r="Q70" s="124"/>
      <c r="R70" s="307"/>
      <c r="S70" s="124"/>
      <c r="T70" s="80"/>
      <c r="V70" s="311" t="str">
        <f t="shared" si="12"/>
        <v/>
      </c>
      <c r="W70" s="132" t="str">
        <f t="shared" si="7"/>
        <v/>
      </c>
      <c r="Y70" s="311">
        <f t="shared" si="8"/>
        <v>504</v>
      </c>
      <c r="Z70" s="132" t="str">
        <f t="shared" si="9"/>
        <v/>
      </c>
    </row>
    <row r="71" spans="1:26" x14ac:dyDescent="0.25">
      <c r="A71" s="77"/>
      <c r="B71" s="223" t="s">
        <v>286</v>
      </c>
      <c r="C71" s="224" t="s">
        <v>287</v>
      </c>
      <c r="D71" s="278">
        <f t="shared" si="13"/>
        <v>6</v>
      </c>
      <c r="E71" s="259">
        <f t="shared" si="3"/>
        <v>6</v>
      </c>
      <c r="F71" s="78">
        <v>20</v>
      </c>
      <c r="G71" s="265">
        <v>20</v>
      </c>
      <c r="H71" s="290">
        <f t="shared" si="4"/>
        <v>120</v>
      </c>
      <c r="I71" s="267">
        <f t="shared" si="5"/>
        <v>120</v>
      </c>
      <c r="J71" s="225" t="s">
        <v>104</v>
      </c>
      <c r="K71" s="239"/>
      <c r="L71" s="69" t="str">
        <f t="shared" si="6"/>
        <v/>
      </c>
      <c r="M71" s="274">
        <v>6</v>
      </c>
      <c r="N71" s="79">
        <f t="shared" si="10"/>
        <v>120</v>
      </c>
      <c r="O71" s="270">
        <v>6</v>
      </c>
      <c r="P71" s="79">
        <f t="shared" ref="P71:P134" si="14">IF(ISBLANK(O71),"",SUM(O71*$G71))</f>
        <v>120</v>
      </c>
      <c r="Q71" s="124"/>
      <c r="R71" s="307"/>
      <c r="S71" s="124"/>
      <c r="T71" s="80"/>
      <c r="V71" s="311" t="str">
        <f t="shared" ref="V71:V102" si="15">IFERROR(IF(ISBLANK($T71),"",$T71*$AJ$7),"")</f>
        <v/>
      </c>
      <c r="W71" s="132" t="str">
        <f t="shared" si="7"/>
        <v/>
      </c>
      <c r="Y71" s="311">
        <f t="shared" si="8"/>
        <v>120</v>
      </c>
      <c r="Z71" s="132" t="str">
        <f t="shared" si="9"/>
        <v/>
      </c>
    </row>
    <row r="72" spans="1:26" x14ac:dyDescent="0.25">
      <c r="A72" s="77"/>
      <c r="B72" s="223" t="s">
        <v>288</v>
      </c>
      <c r="C72" s="238" t="s">
        <v>289</v>
      </c>
      <c r="D72" s="278">
        <f t="shared" si="13"/>
        <v>11</v>
      </c>
      <c r="E72" s="259">
        <f t="shared" ref="E72:E135" si="16">IF(SUM(O72,Q72)=0,"",SUM(O72,Q72))</f>
        <v>11</v>
      </c>
      <c r="F72" s="78">
        <v>1287.27</v>
      </c>
      <c r="G72" s="265">
        <v>1287.27</v>
      </c>
      <c r="H72" s="290">
        <f t="shared" ref="H72:H138" si="17">IFERROR(SUM(D72*F72),"")</f>
        <v>14159.97</v>
      </c>
      <c r="I72" s="267">
        <f t="shared" ref="I72:I135" si="18">IFERROR(G72*E72,"")</f>
        <v>14159.97</v>
      </c>
      <c r="J72" s="225" t="s">
        <v>104</v>
      </c>
      <c r="K72" s="239"/>
      <c r="L72" s="69" t="str">
        <f t="shared" ref="L72:L138" si="19">IFERROR(IF(SUM(M72)-D72=0,"","K"),"")</f>
        <v/>
      </c>
      <c r="M72" s="274">
        <v>11</v>
      </c>
      <c r="N72" s="79">
        <f t="shared" ref="N72:N138" si="20">IF(ISBLANK(M72),"",SUM(M72*$F72))</f>
        <v>14159.97</v>
      </c>
      <c r="O72" s="270">
        <v>11</v>
      </c>
      <c r="P72" s="79">
        <f t="shared" si="14"/>
        <v>14159.97</v>
      </c>
      <c r="Q72" s="124"/>
      <c r="R72" s="307"/>
      <c r="S72" s="124"/>
      <c r="T72" s="80"/>
      <c r="V72" s="311" t="str">
        <f t="shared" si="15"/>
        <v/>
      </c>
      <c r="W72" s="132" t="str">
        <f t="shared" ref="W72:W135" si="21">IFERROR(IF(ISBLANK($AM72),"",$AM72*$BM$13),"")</f>
        <v/>
      </c>
      <c r="Y72" s="311">
        <f t="shared" ref="Y72:Y135" si="22">IF(SUM(P72,V72)=0,"",SUM(P72,V72))</f>
        <v>14159.97</v>
      </c>
      <c r="Z72" s="132" t="str">
        <f t="shared" ref="Z72:Z135" si="23">IF(SUM(R72,W72)=0,"",SUM(R72,W72))</f>
        <v/>
      </c>
    </row>
    <row r="73" spans="1:26" x14ac:dyDescent="0.25">
      <c r="A73" s="77"/>
      <c r="B73" s="223" t="s">
        <v>290</v>
      </c>
      <c r="C73" s="224" t="s">
        <v>289</v>
      </c>
      <c r="D73" s="278">
        <f t="shared" si="13"/>
        <v>3</v>
      </c>
      <c r="E73" s="259">
        <f t="shared" si="16"/>
        <v>3</v>
      </c>
      <c r="F73" s="78">
        <v>893.33</v>
      </c>
      <c r="G73" s="265">
        <v>893.33</v>
      </c>
      <c r="H73" s="290">
        <f t="shared" si="17"/>
        <v>2679.9900000000002</v>
      </c>
      <c r="I73" s="267">
        <f t="shared" si="18"/>
        <v>2679.9900000000002</v>
      </c>
      <c r="J73" s="225" t="s">
        <v>104</v>
      </c>
      <c r="K73" s="239"/>
      <c r="L73" s="69" t="str">
        <f t="shared" si="19"/>
        <v/>
      </c>
      <c r="M73" s="274">
        <v>3</v>
      </c>
      <c r="N73" s="79">
        <f t="shared" si="20"/>
        <v>2679.9900000000002</v>
      </c>
      <c r="O73" s="270">
        <v>3</v>
      </c>
      <c r="P73" s="79">
        <f t="shared" si="14"/>
        <v>2679.9900000000002</v>
      </c>
      <c r="Q73" s="124"/>
      <c r="R73" s="307"/>
      <c r="S73" s="124"/>
      <c r="T73" s="80"/>
      <c r="V73" s="311" t="str">
        <f t="shared" si="15"/>
        <v/>
      </c>
      <c r="W73" s="132" t="str">
        <f t="shared" si="21"/>
        <v/>
      </c>
      <c r="Y73" s="311">
        <f t="shared" si="22"/>
        <v>2679.9900000000002</v>
      </c>
      <c r="Z73" s="132" t="str">
        <f t="shared" si="23"/>
        <v/>
      </c>
    </row>
    <row r="74" spans="1:26" x14ac:dyDescent="0.25">
      <c r="A74" s="77"/>
      <c r="B74" s="223" t="s">
        <v>291</v>
      </c>
      <c r="C74" s="224" t="s">
        <v>292</v>
      </c>
      <c r="D74" s="278">
        <f t="shared" si="13"/>
        <v>1</v>
      </c>
      <c r="E74" s="259">
        <f t="shared" si="16"/>
        <v>1</v>
      </c>
      <c r="F74" s="198">
        <v>220</v>
      </c>
      <c r="G74" s="265">
        <v>220</v>
      </c>
      <c r="H74" s="290">
        <f t="shared" si="17"/>
        <v>220</v>
      </c>
      <c r="I74" s="267">
        <f t="shared" si="18"/>
        <v>220</v>
      </c>
      <c r="J74" s="225" t="s">
        <v>104</v>
      </c>
      <c r="K74" s="239"/>
      <c r="L74" s="69" t="str">
        <f t="shared" si="19"/>
        <v/>
      </c>
      <c r="M74" s="274">
        <v>1</v>
      </c>
      <c r="N74" s="79">
        <f t="shared" si="20"/>
        <v>220</v>
      </c>
      <c r="O74" s="270">
        <v>1</v>
      </c>
      <c r="P74" s="79">
        <f t="shared" si="14"/>
        <v>220</v>
      </c>
      <c r="Q74" s="124"/>
      <c r="R74" s="307"/>
      <c r="S74" s="124"/>
      <c r="T74" s="80"/>
      <c r="V74" s="311" t="str">
        <f t="shared" si="15"/>
        <v/>
      </c>
      <c r="W74" s="132" t="str">
        <f t="shared" si="21"/>
        <v/>
      </c>
      <c r="Y74" s="311">
        <f t="shared" si="22"/>
        <v>220</v>
      </c>
      <c r="Z74" s="132" t="str">
        <f t="shared" si="23"/>
        <v/>
      </c>
    </row>
    <row r="75" spans="1:26" x14ac:dyDescent="0.25">
      <c r="A75" s="77"/>
      <c r="B75" s="223" t="s">
        <v>293</v>
      </c>
      <c r="C75" s="224" t="s">
        <v>294</v>
      </c>
      <c r="D75" s="278">
        <f t="shared" si="13"/>
        <v>1</v>
      </c>
      <c r="E75" s="259" t="str">
        <f t="shared" si="16"/>
        <v/>
      </c>
      <c r="F75" s="78">
        <v>550</v>
      </c>
      <c r="G75" s="265">
        <v>0</v>
      </c>
      <c r="H75" s="290">
        <f t="shared" si="17"/>
        <v>550</v>
      </c>
      <c r="I75" s="267" t="str">
        <f t="shared" si="18"/>
        <v/>
      </c>
      <c r="J75" s="225" t="s">
        <v>104</v>
      </c>
      <c r="K75" s="239"/>
      <c r="L75" s="69" t="str">
        <f t="shared" si="19"/>
        <v/>
      </c>
      <c r="M75" s="274">
        <v>1</v>
      </c>
      <c r="N75" s="79">
        <f t="shared" si="20"/>
        <v>550</v>
      </c>
      <c r="O75" s="270"/>
      <c r="P75" s="79" t="str">
        <f t="shared" si="14"/>
        <v/>
      </c>
      <c r="Q75" s="124"/>
      <c r="R75" s="307"/>
      <c r="S75" s="124"/>
      <c r="T75" s="80"/>
      <c r="V75" s="311" t="str">
        <f t="shared" si="15"/>
        <v/>
      </c>
      <c r="W75" s="132" t="str">
        <f t="shared" si="21"/>
        <v/>
      </c>
      <c r="Y75" s="311" t="str">
        <f t="shared" si="22"/>
        <v/>
      </c>
      <c r="Z75" s="132" t="str">
        <f t="shared" si="23"/>
        <v/>
      </c>
    </row>
    <row r="76" spans="1:26" x14ac:dyDescent="0.25">
      <c r="A76" s="77"/>
      <c r="B76" s="223" t="s">
        <v>295</v>
      </c>
      <c r="C76" s="224" t="s">
        <v>296</v>
      </c>
      <c r="D76" s="278">
        <f t="shared" si="13"/>
        <v>1</v>
      </c>
      <c r="E76" s="259" t="str">
        <f t="shared" si="16"/>
        <v/>
      </c>
      <c r="F76" s="78">
        <v>11000</v>
      </c>
      <c r="G76" s="265">
        <v>0</v>
      </c>
      <c r="H76" s="290">
        <f t="shared" si="17"/>
        <v>11000</v>
      </c>
      <c r="I76" s="267" t="str">
        <f t="shared" si="18"/>
        <v/>
      </c>
      <c r="J76" s="225" t="s">
        <v>104</v>
      </c>
      <c r="K76" s="239"/>
      <c r="L76" s="69" t="str">
        <f t="shared" si="19"/>
        <v/>
      </c>
      <c r="M76" s="274">
        <v>1</v>
      </c>
      <c r="N76" s="79">
        <f t="shared" si="20"/>
        <v>11000</v>
      </c>
      <c r="O76" s="270"/>
      <c r="P76" s="79" t="str">
        <f t="shared" si="14"/>
        <v/>
      </c>
      <c r="Q76" s="124"/>
      <c r="R76" s="307"/>
      <c r="S76" s="124"/>
      <c r="T76" s="80"/>
      <c r="V76" s="311" t="str">
        <f t="shared" si="15"/>
        <v/>
      </c>
      <c r="W76" s="132" t="str">
        <f t="shared" si="21"/>
        <v/>
      </c>
      <c r="Y76" s="311" t="str">
        <f t="shared" si="22"/>
        <v/>
      </c>
      <c r="Z76" s="132" t="str">
        <f t="shared" si="23"/>
        <v/>
      </c>
    </row>
    <row r="77" spans="1:26" x14ac:dyDescent="0.25">
      <c r="A77" s="77"/>
      <c r="B77" s="223" t="s">
        <v>442</v>
      </c>
      <c r="C77" s="224" t="s">
        <v>443</v>
      </c>
      <c r="D77" s="278">
        <v>1</v>
      </c>
      <c r="E77" s="259" t="str">
        <f t="shared" si="16"/>
        <v/>
      </c>
      <c r="F77" s="78">
        <v>139</v>
      </c>
      <c r="G77" s="265">
        <v>0</v>
      </c>
      <c r="H77" s="290">
        <f>IFERROR(SUM(D77*F77),"")</f>
        <v>139</v>
      </c>
      <c r="I77" s="267" t="str">
        <f t="shared" si="18"/>
        <v/>
      </c>
      <c r="J77" s="225" t="s">
        <v>104</v>
      </c>
      <c r="K77" s="239"/>
      <c r="M77" s="274">
        <v>1</v>
      </c>
      <c r="N77" s="79">
        <f>IF(ISBLANK(M77),"",SUM(M77*$F77))</f>
        <v>139</v>
      </c>
      <c r="O77" s="270"/>
      <c r="P77" s="79" t="str">
        <f t="shared" si="14"/>
        <v/>
      </c>
      <c r="Q77" s="124"/>
      <c r="R77" s="307"/>
      <c r="S77" s="124"/>
      <c r="T77" s="80"/>
      <c r="V77" s="311" t="str">
        <f t="shared" si="15"/>
        <v/>
      </c>
      <c r="W77" s="132" t="str">
        <f t="shared" si="21"/>
        <v/>
      </c>
      <c r="Y77" s="311" t="str">
        <f t="shared" si="22"/>
        <v/>
      </c>
      <c r="Z77" s="132" t="str">
        <f t="shared" si="23"/>
        <v/>
      </c>
    </row>
    <row r="78" spans="1:26" x14ac:dyDescent="0.25">
      <c r="A78" s="77"/>
      <c r="B78" s="223" t="s">
        <v>444</v>
      </c>
      <c r="C78" s="224" t="s">
        <v>445</v>
      </c>
      <c r="D78" s="278">
        <v>1</v>
      </c>
      <c r="E78" s="259" t="str">
        <f t="shared" si="16"/>
        <v/>
      </c>
      <c r="F78" s="126">
        <v>70</v>
      </c>
      <c r="G78" s="265">
        <v>0</v>
      </c>
      <c r="H78" s="290">
        <f>IFERROR(SUM(D78*F78),"")</f>
        <v>70</v>
      </c>
      <c r="I78" s="267" t="str">
        <f t="shared" si="18"/>
        <v/>
      </c>
      <c r="J78" s="225" t="s">
        <v>104</v>
      </c>
      <c r="K78" s="239"/>
      <c r="M78" s="274">
        <v>1</v>
      </c>
      <c r="N78" s="79">
        <f>IF(ISBLANK(M78),"",SUM(M78*$F78))</f>
        <v>70</v>
      </c>
      <c r="O78" s="270"/>
      <c r="P78" s="79" t="str">
        <f t="shared" si="14"/>
        <v/>
      </c>
      <c r="Q78" s="124"/>
      <c r="R78" s="307"/>
      <c r="S78" s="124"/>
      <c r="T78" s="80"/>
      <c r="V78" s="311" t="str">
        <f t="shared" si="15"/>
        <v/>
      </c>
      <c r="W78" s="132" t="str">
        <f t="shared" si="21"/>
        <v/>
      </c>
      <c r="Y78" s="311" t="str">
        <f t="shared" si="22"/>
        <v/>
      </c>
      <c r="Z78" s="132" t="str">
        <f t="shared" si="23"/>
        <v/>
      </c>
    </row>
    <row r="79" spans="1:26" x14ac:dyDescent="0.25">
      <c r="A79" s="77"/>
      <c r="B79" s="223"/>
      <c r="C79" s="224" t="s">
        <v>440</v>
      </c>
      <c r="D79" s="278"/>
      <c r="E79" s="292">
        <f t="shared" si="16"/>
        <v>12</v>
      </c>
      <c r="F79" s="109"/>
      <c r="G79" s="300">
        <v>150</v>
      </c>
      <c r="H79" s="290">
        <f>IFERROR(SUM(D79*G79),"")</f>
        <v>0</v>
      </c>
      <c r="I79" s="267">
        <f t="shared" si="18"/>
        <v>1800</v>
      </c>
      <c r="J79" s="225" t="s">
        <v>104</v>
      </c>
      <c r="K79" s="239"/>
      <c r="M79" s="274"/>
      <c r="N79" s="79" t="str">
        <f>IF(ISBLANK(M79),"",SUM(M79*$G79))</f>
        <v/>
      </c>
      <c r="O79" s="270">
        <v>12</v>
      </c>
      <c r="P79" s="79">
        <f t="shared" si="14"/>
        <v>1800</v>
      </c>
      <c r="Q79" s="124"/>
      <c r="R79" s="307"/>
      <c r="S79" s="124"/>
      <c r="T79" s="80"/>
      <c r="V79" s="311" t="str">
        <f t="shared" si="15"/>
        <v/>
      </c>
      <c r="W79" s="132" t="str">
        <f t="shared" si="21"/>
        <v/>
      </c>
      <c r="Y79" s="311">
        <f t="shared" si="22"/>
        <v>1800</v>
      </c>
      <c r="Z79" s="132" t="str">
        <f t="shared" si="23"/>
        <v/>
      </c>
    </row>
    <row r="80" spans="1:26" x14ac:dyDescent="0.25">
      <c r="A80" s="77"/>
      <c r="B80" s="223"/>
      <c r="C80" s="224" t="s">
        <v>441</v>
      </c>
      <c r="D80" s="278"/>
      <c r="E80" s="292">
        <f t="shared" si="16"/>
        <v>1</v>
      </c>
      <c r="F80" s="109"/>
      <c r="G80" s="300">
        <v>1088</v>
      </c>
      <c r="H80" s="290">
        <f>IFERROR(SUM(D80*G80),"")</f>
        <v>0</v>
      </c>
      <c r="I80" s="267">
        <f t="shared" si="18"/>
        <v>1088</v>
      </c>
      <c r="J80" s="225" t="s">
        <v>104</v>
      </c>
      <c r="K80" s="239"/>
      <c r="M80" s="274"/>
      <c r="N80" s="79" t="str">
        <f>IF(ISBLANK(M80),"",SUM(M80*$G80))</f>
        <v/>
      </c>
      <c r="O80" s="270">
        <v>1</v>
      </c>
      <c r="P80" s="79">
        <f t="shared" si="14"/>
        <v>1088</v>
      </c>
      <c r="Q80" s="124"/>
      <c r="R80" s="307"/>
      <c r="S80" s="124"/>
      <c r="T80" s="80"/>
      <c r="V80" s="311" t="str">
        <f t="shared" si="15"/>
        <v/>
      </c>
      <c r="W80" s="132" t="str">
        <f t="shared" si="21"/>
        <v/>
      </c>
      <c r="Y80" s="311">
        <f t="shared" si="22"/>
        <v>1088</v>
      </c>
      <c r="Z80" s="132" t="str">
        <f t="shared" si="23"/>
        <v/>
      </c>
    </row>
    <row r="81" spans="1:26" x14ac:dyDescent="0.25">
      <c r="A81" s="77"/>
      <c r="B81" s="223" t="s">
        <v>297</v>
      </c>
      <c r="C81" s="224" t="s">
        <v>298</v>
      </c>
      <c r="D81" s="278">
        <f t="shared" ref="D81:D144" si="24">IF(SUM(M81,Q81)=0,"",SUM(M81,Q81))</f>
        <v>1</v>
      </c>
      <c r="E81" s="259">
        <f t="shared" si="16"/>
        <v>1</v>
      </c>
      <c r="F81" s="78">
        <v>39</v>
      </c>
      <c r="G81" s="299">
        <v>180</v>
      </c>
      <c r="H81" s="290">
        <f t="shared" si="17"/>
        <v>39</v>
      </c>
      <c r="I81" s="267">
        <f t="shared" si="18"/>
        <v>180</v>
      </c>
      <c r="J81" s="225" t="s">
        <v>104</v>
      </c>
      <c r="K81" s="239"/>
      <c r="L81" s="69" t="str">
        <f t="shared" si="19"/>
        <v/>
      </c>
      <c r="M81" s="274">
        <v>1</v>
      </c>
      <c r="N81" s="79">
        <f t="shared" si="20"/>
        <v>39</v>
      </c>
      <c r="O81" s="270">
        <v>1</v>
      </c>
      <c r="P81" s="79">
        <f t="shared" si="14"/>
        <v>180</v>
      </c>
      <c r="Q81" s="124"/>
      <c r="R81" s="307"/>
      <c r="S81" s="124"/>
      <c r="T81" s="80"/>
      <c r="V81" s="311" t="str">
        <f t="shared" si="15"/>
        <v/>
      </c>
      <c r="W81" s="132" t="str">
        <f t="shared" si="21"/>
        <v/>
      </c>
      <c r="Y81" s="311">
        <f t="shared" si="22"/>
        <v>180</v>
      </c>
      <c r="Z81" s="132" t="str">
        <f t="shared" si="23"/>
        <v/>
      </c>
    </row>
    <row r="82" spans="1:26" x14ac:dyDescent="0.25">
      <c r="A82" s="77"/>
      <c r="B82" s="223" t="s">
        <v>299</v>
      </c>
      <c r="C82" s="224" t="s">
        <v>300</v>
      </c>
      <c r="D82" s="278">
        <f t="shared" si="24"/>
        <v>1</v>
      </c>
      <c r="E82" s="259">
        <f t="shared" si="16"/>
        <v>1</v>
      </c>
      <c r="F82" s="78">
        <v>149</v>
      </c>
      <c r="G82" s="299">
        <v>320</v>
      </c>
      <c r="H82" s="290">
        <f t="shared" si="17"/>
        <v>149</v>
      </c>
      <c r="I82" s="267">
        <f t="shared" si="18"/>
        <v>320</v>
      </c>
      <c r="J82" s="225" t="s">
        <v>104</v>
      </c>
      <c r="K82" s="239"/>
      <c r="L82" s="69" t="str">
        <f t="shared" si="19"/>
        <v/>
      </c>
      <c r="M82" s="274">
        <v>1</v>
      </c>
      <c r="N82" s="79">
        <f t="shared" si="20"/>
        <v>149</v>
      </c>
      <c r="O82" s="270">
        <v>1</v>
      </c>
      <c r="P82" s="79">
        <f t="shared" si="14"/>
        <v>320</v>
      </c>
      <c r="Q82" s="124"/>
      <c r="R82" s="307"/>
      <c r="S82" s="124"/>
      <c r="T82" s="80"/>
      <c r="V82" s="311" t="str">
        <f t="shared" si="15"/>
        <v/>
      </c>
      <c r="W82" s="132" t="str">
        <f t="shared" si="21"/>
        <v/>
      </c>
      <c r="Y82" s="311">
        <f t="shared" si="22"/>
        <v>320</v>
      </c>
      <c r="Z82" s="132" t="str">
        <f t="shared" si="23"/>
        <v/>
      </c>
    </row>
    <row r="83" spans="1:26" x14ac:dyDescent="0.25">
      <c r="A83" s="77"/>
      <c r="B83" s="223" t="s">
        <v>301</v>
      </c>
      <c r="C83" s="224" t="s">
        <v>424</v>
      </c>
      <c r="D83" s="278">
        <f t="shared" si="24"/>
        <v>1</v>
      </c>
      <c r="E83" s="259">
        <f t="shared" si="16"/>
        <v>1</v>
      </c>
      <c r="F83" s="78">
        <v>520</v>
      </c>
      <c r="G83" s="299">
        <v>520</v>
      </c>
      <c r="H83" s="290">
        <f t="shared" si="17"/>
        <v>520</v>
      </c>
      <c r="I83" s="267">
        <f t="shared" si="18"/>
        <v>520</v>
      </c>
      <c r="J83" s="225" t="s">
        <v>104</v>
      </c>
      <c r="K83" s="239"/>
      <c r="L83" s="69" t="str">
        <f t="shared" si="19"/>
        <v/>
      </c>
      <c r="M83" s="274">
        <v>1</v>
      </c>
      <c r="N83" s="79">
        <f t="shared" si="20"/>
        <v>520</v>
      </c>
      <c r="O83" s="270">
        <v>1</v>
      </c>
      <c r="P83" s="79">
        <f t="shared" si="14"/>
        <v>520</v>
      </c>
      <c r="Q83" s="124"/>
      <c r="R83" s="307"/>
      <c r="S83" s="124"/>
      <c r="T83" s="80"/>
      <c r="V83" s="311" t="str">
        <f t="shared" si="15"/>
        <v/>
      </c>
      <c r="W83" s="132" t="str">
        <f t="shared" si="21"/>
        <v/>
      </c>
      <c r="Y83" s="311">
        <f t="shared" si="22"/>
        <v>520</v>
      </c>
      <c r="Z83" s="132" t="str">
        <f t="shared" si="23"/>
        <v/>
      </c>
    </row>
    <row r="84" spans="1:26" x14ac:dyDescent="0.25">
      <c r="A84" s="77"/>
      <c r="B84" s="223" t="s">
        <v>302</v>
      </c>
      <c r="C84" s="231" t="s">
        <v>303</v>
      </c>
      <c r="D84" s="278">
        <f t="shared" si="24"/>
        <v>5</v>
      </c>
      <c r="E84" s="259">
        <f t="shared" si="16"/>
        <v>5</v>
      </c>
      <c r="F84" s="78">
        <v>865</v>
      </c>
      <c r="G84" s="299">
        <v>865</v>
      </c>
      <c r="H84" s="290">
        <f t="shared" si="17"/>
        <v>4325</v>
      </c>
      <c r="I84" s="267">
        <f t="shared" si="18"/>
        <v>4325</v>
      </c>
      <c r="J84" s="225" t="s">
        <v>104</v>
      </c>
      <c r="K84" s="232"/>
      <c r="L84" s="69" t="str">
        <f t="shared" si="19"/>
        <v/>
      </c>
      <c r="M84" s="274">
        <v>5</v>
      </c>
      <c r="N84" s="79">
        <f t="shared" si="20"/>
        <v>4325</v>
      </c>
      <c r="O84" s="270">
        <v>5</v>
      </c>
      <c r="P84" s="79">
        <f t="shared" si="14"/>
        <v>4325</v>
      </c>
      <c r="Q84" s="124"/>
      <c r="R84" s="307"/>
      <c r="S84" s="124"/>
      <c r="T84" s="80"/>
      <c r="V84" s="311" t="str">
        <f t="shared" si="15"/>
        <v/>
      </c>
      <c r="W84" s="132" t="str">
        <f t="shared" si="21"/>
        <v/>
      </c>
      <c r="Y84" s="311">
        <f t="shared" si="22"/>
        <v>4325</v>
      </c>
      <c r="Z84" s="132" t="str">
        <f t="shared" si="23"/>
        <v/>
      </c>
    </row>
    <row r="85" spans="1:26" x14ac:dyDescent="0.25">
      <c r="A85" s="77"/>
      <c r="B85" s="223" t="s">
        <v>304</v>
      </c>
      <c r="C85" s="231" t="s">
        <v>305</v>
      </c>
      <c r="D85" s="278">
        <f t="shared" si="24"/>
        <v>2</v>
      </c>
      <c r="E85" s="259">
        <f t="shared" si="16"/>
        <v>2</v>
      </c>
      <c r="F85" s="78">
        <v>615</v>
      </c>
      <c r="G85" s="299">
        <v>615</v>
      </c>
      <c r="H85" s="290">
        <f t="shared" si="17"/>
        <v>1230</v>
      </c>
      <c r="I85" s="267">
        <f t="shared" si="18"/>
        <v>1230</v>
      </c>
      <c r="J85" s="225" t="s">
        <v>104</v>
      </c>
      <c r="K85" s="226"/>
      <c r="L85" s="69" t="str">
        <f t="shared" si="19"/>
        <v/>
      </c>
      <c r="M85" s="274">
        <v>2</v>
      </c>
      <c r="N85" s="79">
        <f t="shared" si="20"/>
        <v>1230</v>
      </c>
      <c r="O85" s="270">
        <v>2</v>
      </c>
      <c r="P85" s="79">
        <f t="shared" si="14"/>
        <v>1230</v>
      </c>
      <c r="Q85" s="124"/>
      <c r="R85" s="307"/>
      <c r="S85" s="124"/>
      <c r="T85" s="80"/>
      <c r="V85" s="311" t="str">
        <f t="shared" si="15"/>
        <v/>
      </c>
      <c r="W85" s="132" t="str">
        <f t="shared" si="21"/>
        <v/>
      </c>
      <c r="Y85" s="311">
        <f t="shared" si="22"/>
        <v>1230</v>
      </c>
      <c r="Z85" s="132" t="str">
        <f t="shared" si="23"/>
        <v/>
      </c>
    </row>
    <row r="86" spans="1:26" x14ac:dyDescent="0.25">
      <c r="A86" s="77"/>
      <c r="B86" s="223" t="s">
        <v>306</v>
      </c>
      <c r="C86" s="231" t="s">
        <v>307</v>
      </c>
      <c r="D86" s="278">
        <f t="shared" si="24"/>
        <v>1</v>
      </c>
      <c r="E86" s="259">
        <f t="shared" si="16"/>
        <v>1</v>
      </c>
      <c r="F86" s="78">
        <v>800</v>
      </c>
      <c r="G86" s="299">
        <v>800</v>
      </c>
      <c r="H86" s="290">
        <f t="shared" si="17"/>
        <v>800</v>
      </c>
      <c r="I86" s="267">
        <f t="shared" si="18"/>
        <v>800</v>
      </c>
      <c r="J86" s="225" t="s">
        <v>104</v>
      </c>
      <c r="K86" s="226"/>
      <c r="L86" s="69" t="str">
        <f t="shared" si="19"/>
        <v/>
      </c>
      <c r="M86" s="274">
        <v>1</v>
      </c>
      <c r="N86" s="79">
        <f t="shared" si="20"/>
        <v>800</v>
      </c>
      <c r="O86" s="270">
        <v>1</v>
      </c>
      <c r="P86" s="79">
        <f t="shared" si="14"/>
        <v>800</v>
      </c>
      <c r="Q86" s="124"/>
      <c r="R86" s="307"/>
      <c r="S86" s="124"/>
      <c r="T86" s="80"/>
      <c r="V86" s="311" t="str">
        <f t="shared" si="15"/>
        <v/>
      </c>
      <c r="W86" s="132" t="str">
        <f t="shared" si="21"/>
        <v/>
      </c>
      <c r="Y86" s="311">
        <f t="shared" si="22"/>
        <v>800</v>
      </c>
      <c r="Z86" s="132" t="str">
        <f t="shared" si="23"/>
        <v/>
      </c>
    </row>
    <row r="87" spans="1:26" x14ac:dyDescent="0.25">
      <c r="A87" s="77"/>
      <c r="B87" s="223" t="s">
        <v>308</v>
      </c>
      <c r="C87" s="224" t="s">
        <v>309</v>
      </c>
      <c r="D87" s="278">
        <f t="shared" si="24"/>
        <v>3</v>
      </c>
      <c r="E87" s="259">
        <f t="shared" si="16"/>
        <v>3</v>
      </c>
      <c r="F87" s="78">
        <v>610</v>
      </c>
      <c r="G87" s="265">
        <v>610</v>
      </c>
      <c r="H87" s="290">
        <f t="shared" si="17"/>
        <v>1830</v>
      </c>
      <c r="I87" s="267">
        <f t="shared" si="18"/>
        <v>1830</v>
      </c>
      <c r="J87" s="225" t="s">
        <v>104</v>
      </c>
      <c r="K87" s="226"/>
      <c r="L87" s="69" t="str">
        <f t="shared" si="19"/>
        <v/>
      </c>
      <c r="M87" s="274">
        <v>3</v>
      </c>
      <c r="N87" s="79">
        <f t="shared" si="20"/>
        <v>1830</v>
      </c>
      <c r="O87" s="270">
        <v>3</v>
      </c>
      <c r="P87" s="79">
        <f t="shared" si="14"/>
        <v>1830</v>
      </c>
      <c r="Q87" s="124"/>
      <c r="R87" s="307"/>
      <c r="S87" s="124"/>
      <c r="T87" s="80"/>
      <c r="V87" s="311" t="str">
        <f t="shared" si="15"/>
        <v/>
      </c>
      <c r="W87" s="132" t="str">
        <f t="shared" si="21"/>
        <v/>
      </c>
      <c r="Y87" s="311">
        <f t="shared" si="22"/>
        <v>1830</v>
      </c>
      <c r="Z87" s="132" t="str">
        <f t="shared" si="23"/>
        <v/>
      </c>
    </row>
    <row r="88" spans="1:26" x14ac:dyDescent="0.25">
      <c r="A88" s="77"/>
      <c r="B88" s="223" t="s">
        <v>310</v>
      </c>
      <c r="C88" s="224" t="s">
        <v>311</v>
      </c>
      <c r="D88" s="278">
        <f t="shared" si="24"/>
        <v>1</v>
      </c>
      <c r="E88" s="259">
        <f t="shared" si="16"/>
        <v>1</v>
      </c>
      <c r="F88" s="78">
        <v>355</v>
      </c>
      <c r="G88" s="265">
        <v>355</v>
      </c>
      <c r="H88" s="290">
        <f t="shared" si="17"/>
        <v>355</v>
      </c>
      <c r="I88" s="267">
        <f t="shared" si="18"/>
        <v>355</v>
      </c>
      <c r="J88" s="225" t="s">
        <v>104</v>
      </c>
      <c r="K88" s="226"/>
      <c r="L88" s="69" t="str">
        <f t="shared" si="19"/>
        <v/>
      </c>
      <c r="M88" s="274">
        <v>1</v>
      </c>
      <c r="N88" s="79">
        <f t="shared" si="20"/>
        <v>355</v>
      </c>
      <c r="O88" s="270">
        <v>1</v>
      </c>
      <c r="P88" s="79">
        <f t="shared" si="14"/>
        <v>355</v>
      </c>
      <c r="Q88" s="124"/>
      <c r="R88" s="307"/>
      <c r="S88" s="124"/>
      <c r="T88" s="80"/>
      <c r="V88" s="311" t="str">
        <f t="shared" si="15"/>
        <v/>
      </c>
      <c r="W88" s="132" t="str">
        <f t="shared" si="21"/>
        <v/>
      </c>
      <c r="Y88" s="311">
        <f t="shared" si="22"/>
        <v>355</v>
      </c>
      <c r="Z88" s="132" t="str">
        <f t="shared" si="23"/>
        <v/>
      </c>
    </row>
    <row r="89" spans="1:26" x14ac:dyDescent="0.25">
      <c r="A89" s="77"/>
      <c r="B89" s="223"/>
      <c r="C89" s="224"/>
      <c r="D89" s="278" t="str">
        <f t="shared" si="24"/>
        <v/>
      </c>
      <c r="E89" s="259" t="str">
        <f t="shared" si="16"/>
        <v/>
      </c>
      <c r="F89" s="78"/>
      <c r="G89" s="264"/>
      <c r="H89" s="290" t="str">
        <f t="shared" si="17"/>
        <v/>
      </c>
      <c r="I89" s="267" t="str">
        <f t="shared" si="18"/>
        <v/>
      </c>
      <c r="J89" s="225"/>
      <c r="K89" s="226"/>
      <c r="L89" s="69" t="str">
        <f t="shared" si="19"/>
        <v/>
      </c>
      <c r="M89" s="274" t="s">
        <v>425</v>
      </c>
      <c r="N89" s="79"/>
      <c r="O89" s="270" t="s">
        <v>425</v>
      </c>
      <c r="P89" s="79"/>
      <c r="Q89" s="124"/>
      <c r="R89" s="307"/>
      <c r="S89" s="124"/>
      <c r="T89" s="80"/>
      <c r="V89" s="311" t="str">
        <f t="shared" si="15"/>
        <v/>
      </c>
      <c r="W89" s="132" t="str">
        <f t="shared" si="21"/>
        <v/>
      </c>
      <c r="Y89" s="311" t="str">
        <f t="shared" si="22"/>
        <v/>
      </c>
      <c r="Z89" s="132" t="str">
        <f t="shared" si="23"/>
        <v/>
      </c>
    </row>
    <row r="90" spans="1:26" x14ac:dyDescent="0.25">
      <c r="A90" s="77"/>
      <c r="B90" s="223"/>
      <c r="C90" s="240" t="s">
        <v>312</v>
      </c>
      <c r="D90" s="278" t="str">
        <f t="shared" si="24"/>
        <v/>
      </c>
      <c r="E90" s="259" t="str">
        <f t="shared" si="16"/>
        <v/>
      </c>
      <c r="F90" s="126"/>
      <c r="G90" s="264"/>
      <c r="H90" s="290" t="str">
        <f t="shared" si="17"/>
        <v/>
      </c>
      <c r="I90" s="267" t="str">
        <f t="shared" si="18"/>
        <v/>
      </c>
      <c r="J90" s="225"/>
      <c r="K90" s="226"/>
      <c r="L90" s="69" t="str">
        <f t="shared" si="19"/>
        <v/>
      </c>
      <c r="M90" s="274" t="s">
        <v>425</v>
      </c>
      <c r="N90" s="79"/>
      <c r="O90" s="270" t="s">
        <v>425</v>
      </c>
      <c r="P90" s="79"/>
      <c r="Q90" s="124"/>
      <c r="R90" s="307"/>
      <c r="S90" s="124"/>
      <c r="T90" s="80"/>
      <c r="V90" s="311" t="str">
        <f t="shared" si="15"/>
        <v/>
      </c>
      <c r="W90" s="132" t="str">
        <f t="shared" si="21"/>
        <v/>
      </c>
      <c r="Y90" s="311" t="str">
        <f t="shared" si="22"/>
        <v/>
      </c>
      <c r="Z90" s="132" t="str">
        <f t="shared" si="23"/>
        <v/>
      </c>
    </row>
    <row r="91" spans="1:26" x14ac:dyDescent="0.25">
      <c r="A91" s="77"/>
      <c r="B91" s="223" t="s">
        <v>295</v>
      </c>
      <c r="C91" s="224" t="s">
        <v>296</v>
      </c>
      <c r="D91" s="278" t="str">
        <f t="shared" si="24"/>
        <v/>
      </c>
      <c r="E91" s="292">
        <f t="shared" si="16"/>
        <v>1</v>
      </c>
      <c r="F91" s="109"/>
      <c r="G91" s="293">
        <v>11000</v>
      </c>
      <c r="H91" s="290"/>
      <c r="I91" s="267">
        <f t="shared" si="18"/>
        <v>11000</v>
      </c>
      <c r="J91" s="225" t="s">
        <v>104</v>
      </c>
      <c r="K91" s="226"/>
      <c r="M91" s="274"/>
      <c r="N91" s="79"/>
      <c r="O91" s="270">
        <v>1</v>
      </c>
      <c r="P91" s="79">
        <f t="shared" si="14"/>
        <v>11000</v>
      </c>
      <c r="Q91" s="124"/>
      <c r="R91" s="307"/>
      <c r="S91" s="124"/>
      <c r="T91" s="80"/>
      <c r="V91" s="311" t="str">
        <f t="shared" si="15"/>
        <v/>
      </c>
      <c r="W91" s="132" t="str">
        <f t="shared" si="21"/>
        <v/>
      </c>
      <c r="Y91" s="311">
        <f t="shared" si="22"/>
        <v>11000</v>
      </c>
      <c r="Z91" s="132" t="str">
        <f t="shared" si="23"/>
        <v/>
      </c>
    </row>
    <row r="92" spans="1:26" x14ac:dyDescent="0.25">
      <c r="A92" s="77"/>
      <c r="B92" s="223" t="s">
        <v>313</v>
      </c>
      <c r="C92" s="224" t="s">
        <v>314</v>
      </c>
      <c r="D92" s="278">
        <f t="shared" si="24"/>
        <v>1</v>
      </c>
      <c r="E92" s="259">
        <f t="shared" si="16"/>
        <v>1</v>
      </c>
      <c r="F92" s="78">
        <v>1836.45</v>
      </c>
      <c r="G92" s="301">
        <v>1836.45</v>
      </c>
      <c r="H92" s="290">
        <f t="shared" si="17"/>
        <v>1836.45</v>
      </c>
      <c r="I92" s="267">
        <f t="shared" si="18"/>
        <v>1836.45</v>
      </c>
      <c r="J92" s="225" t="s">
        <v>104</v>
      </c>
      <c r="K92" s="226"/>
      <c r="L92" s="69" t="str">
        <f t="shared" si="19"/>
        <v/>
      </c>
      <c r="M92" s="274">
        <v>1</v>
      </c>
      <c r="N92" s="79">
        <f t="shared" si="20"/>
        <v>1836.45</v>
      </c>
      <c r="O92" s="270">
        <v>1</v>
      </c>
      <c r="P92" s="79">
        <f t="shared" si="14"/>
        <v>1836.45</v>
      </c>
      <c r="Q92" s="124"/>
      <c r="R92" s="307"/>
      <c r="S92" s="124"/>
      <c r="T92" s="80"/>
      <c r="V92" s="311" t="str">
        <f t="shared" si="15"/>
        <v/>
      </c>
      <c r="W92" s="132" t="str">
        <f t="shared" si="21"/>
        <v/>
      </c>
      <c r="Y92" s="311">
        <f t="shared" si="22"/>
        <v>1836.45</v>
      </c>
      <c r="Z92" s="132" t="str">
        <f t="shared" si="23"/>
        <v/>
      </c>
    </row>
    <row r="93" spans="1:26" x14ac:dyDescent="0.25">
      <c r="A93" s="77"/>
      <c r="B93" s="223" t="s">
        <v>315</v>
      </c>
      <c r="C93" s="241" t="s">
        <v>316</v>
      </c>
      <c r="D93" s="278">
        <f t="shared" si="24"/>
        <v>1</v>
      </c>
      <c r="E93" s="286">
        <f t="shared" si="16"/>
        <v>1</v>
      </c>
      <c r="F93" s="266">
        <v>2916.98</v>
      </c>
      <c r="G93" s="302">
        <v>2916.98</v>
      </c>
      <c r="H93" s="295">
        <f t="shared" si="17"/>
        <v>2916.98</v>
      </c>
      <c r="I93" s="267">
        <f t="shared" si="18"/>
        <v>2916.98</v>
      </c>
      <c r="J93" s="225" t="s">
        <v>104</v>
      </c>
      <c r="K93" s="242"/>
      <c r="L93" s="69" t="str">
        <f t="shared" si="19"/>
        <v/>
      </c>
      <c r="M93" s="275">
        <v>1</v>
      </c>
      <c r="N93" s="127">
        <f t="shared" si="20"/>
        <v>2916.98</v>
      </c>
      <c r="O93" s="271">
        <v>1</v>
      </c>
      <c r="P93" s="279">
        <f t="shared" si="14"/>
        <v>2916.98</v>
      </c>
      <c r="Q93" s="128"/>
      <c r="R93" s="312"/>
      <c r="S93" s="128"/>
      <c r="T93" s="129"/>
      <c r="V93" s="311" t="str">
        <f t="shared" si="15"/>
        <v/>
      </c>
      <c r="W93" s="132" t="str">
        <f t="shared" si="21"/>
        <v/>
      </c>
      <c r="Y93" s="311">
        <f t="shared" si="22"/>
        <v>2916.98</v>
      </c>
      <c r="Z93" s="132" t="str">
        <f t="shared" si="23"/>
        <v/>
      </c>
    </row>
    <row r="94" spans="1:26" x14ac:dyDescent="0.25">
      <c r="A94" s="77"/>
      <c r="B94" s="223" t="s">
        <v>317</v>
      </c>
      <c r="C94" s="224" t="s">
        <v>318</v>
      </c>
      <c r="D94" s="278">
        <f t="shared" si="24"/>
        <v>1</v>
      </c>
      <c r="E94" s="278">
        <f t="shared" si="16"/>
        <v>1</v>
      </c>
      <c r="F94" s="296">
        <v>2606.9299999999998</v>
      </c>
      <c r="G94" s="302">
        <v>2606.9299999999998</v>
      </c>
      <c r="H94" s="295">
        <f t="shared" si="17"/>
        <v>2606.9299999999998</v>
      </c>
      <c r="I94" s="267">
        <f t="shared" si="18"/>
        <v>2606.9299999999998</v>
      </c>
      <c r="J94" s="225" t="s">
        <v>104</v>
      </c>
      <c r="K94" s="226"/>
      <c r="L94" s="69" t="str">
        <f t="shared" si="19"/>
        <v/>
      </c>
      <c r="M94" s="274">
        <v>1</v>
      </c>
      <c r="N94" s="125">
        <f t="shared" si="20"/>
        <v>2606.9299999999998</v>
      </c>
      <c r="O94" s="270">
        <v>1</v>
      </c>
      <c r="P94" s="279">
        <f t="shared" si="14"/>
        <v>2606.9299999999998</v>
      </c>
      <c r="Q94" s="131"/>
      <c r="R94" s="313"/>
      <c r="S94" s="131"/>
      <c r="T94" s="132"/>
      <c r="V94" s="311" t="str">
        <f t="shared" si="15"/>
        <v/>
      </c>
      <c r="W94" s="132" t="str">
        <f t="shared" si="21"/>
        <v/>
      </c>
      <c r="Y94" s="311">
        <f t="shared" si="22"/>
        <v>2606.9299999999998</v>
      </c>
      <c r="Z94" s="132" t="str">
        <f t="shared" si="23"/>
        <v/>
      </c>
    </row>
    <row r="95" spans="1:26" x14ac:dyDescent="0.25">
      <c r="A95" s="77"/>
      <c r="B95" s="223" t="s">
        <v>319</v>
      </c>
      <c r="C95" s="238" t="s">
        <v>320</v>
      </c>
      <c r="D95" s="278">
        <f t="shared" si="24"/>
        <v>2</v>
      </c>
      <c r="E95" s="278">
        <f t="shared" si="16"/>
        <v>2</v>
      </c>
      <c r="F95" s="296">
        <v>1739.8</v>
      </c>
      <c r="G95" s="302">
        <v>1739.8</v>
      </c>
      <c r="H95" s="295">
        <f t="shared" si="17"/>
        <v>3479.6</v>
      </c>
      <c r="I95" s="267">
        <f t="shared" si="18"/>
        <v>3479.6</v>
      </c>
      <c r="J95" s="225" t="s">
        <v>104</v>
      </c>
      <c r="K95" s="226"/>
      <c r="L95" s="69" t="str">
        <f t="shared" si="19"/>
        <v/>
      </c>
      <c r="M95" s="274">
        <v>2</v>
      </c>
      <c r="N95" s="125">
        <f t="shared" si="20"/>
        <v>3479.6</v>
      </c>
      <c r="O95" s="270">
        <v>2</v>
      </c>
      <c r="P95" s="279">
        <f t="shared" si="14"/>
        <v>3479.6</v>
      </c>
      <c r="Q95" s="131"/>
      <c r="R95" s="313"/>
      <c r="S95" s="131"/>
      <c r="T95" s="132"/>
      <c r="V95" s="311" t="str">
        <f t="shared" si="15"/>
        <v/>
      </c>
      <c r="W95" s="132" t="str">
        <f t="shared" si="21"/>
        <v/>
      </c>
      <c r="Y95" s="311">
        <f t="shared" si="22"/>
        <v>3479.6</v>
      </c>
      <c r="Z95" s="132" t="str">
        <f t="shared" si="23"/>
        <v/>
      </c>
    </row>
    <row r="96" spans="1:26" x14ac:dyDescent="0.25">
      <c r="A96" s="77"/>
      <c r="B96" s="223" t="s">
        <v>321</v>
      </c>
      <c r="C96" s="243" t="s">
        <v>322</v>
      </c>
      <c r="D96" s="278">
        <f t="shared" si="24"/>
        <v>2</v>
      </c>
      <c r="E96" s="285">
        <f t="shared" si="16"/>
        <v>2</v>
      </c>
      <c r="F96" s="294">
        <v>3672.9</v>
      </c>
      <c r="G96" s="302">
        <v>3672.9</v>
      </c>
      <c r="H96" s="295">
        <f t="shared" si="17"/>
        <v>7345.8</v>
      </c>
      <c r="I96" s="267">
        <f t="shared" si="18"/>
        <v>7345.8</v>
      </c>
      <c r="J96" s="225" t="s">
        <v>104</v>
      </c>
      <c r="K96" s="242"/>
      <c r="L96" s="69" t="str">
        <f t="shared" si="19"/>
        <v/>
      </c>
      <c r="M96" s="274">
        <v>2</v>
      </c>
      <c r="N96" s="125">
        <f t="shared" si="20"/>
        <v>7345.8</v>
      </c>
      <c r="O96" s="270">
        <v>2</v>
      </c>
      <c r="P96" s="279">
        <f t="shared" si="14"/>
        <v>7345.8</v>
      </c>
      <c r="Q96" s="131"/>
      <c r="R96" s="313"/>
      <c r="S96" s="131"/>
      <c r="T96" s="132"/>
      <c r="V96" s="311" t="str">
        <f t="shared" si="15"/>
        <v/>
      </c>
      <c r="W96" s="132" t="str">
        <f t="shared" si="21"/>
        <v/>
      </c>
      <c r="Y96" s="311">
        <f t="shared" si="22"/>
        <v>7345.8</v>
      </c>
      <c r="Z96" s="132" t="str">
        <f t="shared" si="23"/>
        <v/>
      </c>
    </row>
    <row r="97" spans="1:26" x14ac:dyDescent="0.25">
      <c r="A97" s="77"/>
      <c r="B97" s="223" t="s">
        <v>323</v>
      </c>
      <c r="C97" s="238" t="s">
        <v>324</v>
      </c>
      <c r="D97" s="278">
        <f t="shared" si="24"/>
        <v>2</v>
      </c>
      <c r="E97" s="278">
        <f t="shared" si="16"/>
        <v>2</v>
      </c>
      <c r="F97" s="296">
        <v>6765.87</v>
      </c>
      <c r="G97" s="302">
        <v>6765.87</v>
      </c>
      <c r="H97" s="295">
        <f t="shared" si="17"/>
        <v>13531.74</v>
      </c>
      <c r="I97" s="267">
        <f t="shared" si="18"/>
        <v>13531.74</v>
      </c>
      <c r="J97" s="225" t="s">
        <v>104</v>
      </c>
      <c r="K97" s="226"/>
      <c r="L97" s="69" t="str">
        <f t="shared" si="19"/>
        <v/>
      </c>
      <c r="M97" s="274">
        <v>2</v>
      </c>
      <c r="N97" s="125">
        <f t="shared" si="20"/>
        <v>13531.74</v>
      </c>
      <c r="O97" s="270">
        <v>2</v>
      </c>
      <c r="P97" s="279">
        <f t="shared" si="14"/>
        <v>13531.74</v>
      </c>
      <c r="Q97" s="131"/>
      <c r="R97" s="313"/>
      <c r="S97" s="131"/>
      <c r="T97" s="132"/>
      <c r="V97" s="311" t="str">
        <f t="shared" si="15"/>
        <v/>
      </c>
      <c r="W97" s="132" t="str">
        <f t="shared" si="21"/>
        <v/>
      </c>
      <c r="Y97" s="311">
        <f t="shared" si="22"/>
        <v>13531.74</v>
      </c>
      <c r="Z97" s="132" t="str">
        <f t="shared" si="23"/>
        <v/>
      </c>
    </row>
    <row r="98" spans="1:26" x14ac:dyDescent="0.25">
      <c r="A98" s="77"/>
      <c r="B98" s="223" t="s">
        <v>325</v>
      </c>
      <c r="C98" s="224" t="s">
        <v>326</v>
      </c>
      <c r="D98" s="278">
        <f t="shared" si="24"/>
        <v>1</v>
      </c>
      <c r="E98" s="278">
        <f t="shared" si="16"/>
        <v>1</v>
      </c>
      <c r="F98" s="130">
        <v>8119.05</v>
      </c>
      <c r="G98" s="265">
        <v>8119.05</v>
      </c>
      <c r="H98" s="290">
        <f t="shared" si="17"/>
        <v>8119.05</v>
      </c>
      <c r="I98" s="267">
        <f t="shared" si="18"/>
        <v>8119.05</v>
      </c>
      <c r="J98" s="225" t="s">
        <v>104</v>
      </c>
      <c r="K98" s="226"/>
      <c r="L98" s="69" t="str">
        <f t="shared" si="19"/>
        <v/>
      </c>
      <c r="M98" s="274">
        <v>1</v>
      </c>
      <c r="N98" s="125">
        <f t="shared" si="20"/>
        <v>8119.05</v>
      </c>
      <c r="O98" s="270">
        <v>1</v>
      </c>
      <c r="P98" s="279">
        <f t="shared" si="14"/>
        <v>8119.05</v>
      </c>
      <c r="Q98" s="131"/>
      <c r="R98" s="313"/>
      <c r="S98" s="131"/>
      <c r="T98" s="132"/>
      <c r="V98" s="311" t="str">
        <f t="shared" si="15"/>
        <v/>
      </c>
      <c r="W98" s="132" t="str">
        <f t="shared" si="21"/>
        <v/>
      </c>
      <c r="Y98" s="311">
        <f t="shared" si="22"/>
        <v>8119.05</v>
      </c>
      <c r="Z98" s="132" t="str">
        <f t="shared" si="23"/>
        <v/>
      </c>
    </row>
    <row r="99" spans="1:26" x14ac:dyDescent="0.25">
      <c r="A99" s="77"/>
      <c r="B99" s="223" t="s">
        <v>327</v>
      </c>
      <c r="C99" s="224" t="s">
        <v>328</v>
      </c>
      <c r="D99" s="278">
        <f t="shared" si="24"/>
        <v>1</v>
      </c>
      <c r="E99" s="278">
        <f t="shared" si="16"/>
        <v>1</v>
      </c>
      <c r="F99" s="130">
        <v>6185.94</v>
      </c>
      <c r="G99" s="265">
        <v>6185.94</v>
      </c>
      <c r="H99" s="290">
        <f t="shared" si="17"/>
        <v>6185.94</v>
      </c>
      <c r="I99" s="267">
        <f t="shared" si="18"/>
        <v>6185.94</v>
      </c>
      <c r="J99" s="225" t="s">
        <v>104</v>
      </c>
      <c r="K99" s="226"/>
      <c r="L99" s="69" t="str">
        <f t="shared" si="19"/>
        <v/>
      </c>
      <c r="M99" s="274">
        <v>1</v>
      </c>
      <c r="N99" s="125">
        <f t="shared" si="20"/>
        <v>6185.94</v>
      </c>
      <c r="O99" s="270">
        <v>1</v>
      </c>
      <c r="P99" s="279">
        <f t="shared" si="14"/>
        <v>6185.94</v>
      </c>
      <c r="Q99" s="131"/>
      <c r="R99" s="313"/>
      <c r="S99" s="131"/>
      <c r="T99" s="132"/>
      <c r="V99" s="311" t="str">
        <f t="shared" si="15"/>
        <v/>
      </c>
      <c r="W99" s="132" t="str">
        <f t="shared" si="21"/>
        <v/>
      </c>
      <c r="Y99" s="311">
        <f t="shared" si="22"/>
        <v>6185.94</v>
      </c>
      <c r="Z99" s="132" t="str">
        <f t="shared" si="23"/>
        <v/>
      </c>
    </row>
    <row r="100" spans="1:26" x14ac:dyDescent="0.25">
      <c r="A100" s="77"/>
      <c r="B100" s="223" t="s">
        <v>329</v>
      </c>
      <c r="C100" s="224" t="s">
        <v>330</v>
      </c>
      <c r="D100" s="278">
        <f t="shared" si="24"/>
        <v>1</v>
      </c>
      <c r="E100" s="278">
        <f t="shared" si="16"/>
        <v>1</v>
      </c>
      <c r="F100" s="130">
        <v>5412.7</v>
      </c>
      <c r="G100" s="265">
        <v>5412.7</v>
      </c>
      <c r="H100" s="290">
        <f t="shared" si="17"/>
        <v>5412.7</v>
      </c>
      <c r="I100" s="267">
        <f t="shared" si="18"/>
        <v>5412.7</v>
      </c>
      <c r="J100" s="225" t="s">
        <v>104</v>
      </c>
      <c r="K100" s="226"/>
      <c r="L100" s="69" t="str">
        <f t="shared" si="19"/>
        <v/>
      </c>
      <c r="M100" s="274">
        <v>1</v>
      </c>
      <c r="N100" s="125">
        <f t="shared" si="20"/>
        <v>5412.7</v>
      </c>
      <c r="O100" s="270">
        <v>1</v>
      </c>
      <c r="P100" s="279">
        <f t="shared" si="14"/>
        <v>5412.7</v>
      </c>
      <c r="Q100" s="131"/>
      <c r="R100" s="313"/>
      <c r="S100" s="131"/>
      <c r="T100" s="132"/>
      <c r="V100" s="311" t="str">
        <f t="shared" si="15"/>
        <v/>
      </c>
      <c r="W100" s="132" t="str">
        <f t="shared" si="21"/>
        <v/>
      </c>
      <c r="Y100" s="311">
        <f t="shared" si="22"/>
        <v>5412.7</v>
      </c>
      <c r="Z100" s="132" t="str">
        <f t="shared" si="23"/>
        <v/>
      </c>
    </row>
    <row r="101" spans="1:26" x14ac:dyDescent="0.25">
      <c r="A101" s="77"/>
      <c r="B101" s="223" t="s">
        <v>331</v>
      </c>
      <c r="C101" s="224" t="s">
        <v>332</v>
      </c>
      <c r="D101" s="278">
        <f t="shared" si="24"/>
        <v>1</v>
      </c>
      <c r="E101" s="278">
        <f t="shared" si="16"/>
        <v>1</v>
      </c>
      <c r="F101" s="130">
        <v>1933.11</v>
      </c>
      <c r="G101" s="265">
        <v>1933.11</v>
      </c>
      <c r="H101" s="290">
        <f t="shared" si="17"/>
        <v>1933.11</v>
      </c>
      <c r="I101" s="267">
        <f t="shared" si="18"/>
        <v>1933.11</v>
      </c>
      <c r="J101" s="225" t="s">
        <v>104</v>
      </c>
      <c r="K101" s="226"/>
      <c r="L101" s="69" t="str">
        <f t="shared" si="19"/>
        <v/>
      </c>
      <c r="M101" s="274">
        <v>1</v>
      </c>
      <c r="N101" s="125">
        <f t="shared" si="20"/>
        <v>1933.11</v>
      </c>
      <c r="O101" s="270">
        <v>1</v>
      </c>
      <c r="P101" s="279">
        <f t="shared" si="14"/>
        <v>1933.11</v>
      </c>
      <c r="Q101" s="131"/>
      <c r="R101" s="313"/>
      <c r="S101" s="131"/>
      <c r="T101" s="132"/>
      <c r="V101" s="311" t="str">
        <f t="shared" si="15"/>
        <v/>
      </c>
      <c r="W101" s="132" t="str">
        <f t="shared" si="21"/>
        <v/>
      </c>
      <c r="Y101" s="311">
        <f t="shared" si="22"/>
        <v>1933.11</v>
      </c>
      <c r="Z101" s="132" t="str">
        <f t="shared" si="23"/>
        <v/>
      </c>
    </row>
    <row r="102" spans="1:26" x14ac:dyDescent="0.25">
      <c r="A102" s="77"/>
      <c r="B102" s="223" t="s">
        <v>333</v>
      </c>
      <c r="C102" s="224" t="s">
        <v>334</v>
      </c>
      <c r="D102" s="278">
        <f t="shared" si="24"/>
        <v>1</v>
      </c>
      <c r="E102" s="278">
        <f t="shared" si="16"/>
        <v>1</v>
      </c>
      <c r="F102" s="130">
        <v>5509.35</v>
      </c>
      <c r="G102" s="265">
        <v>5509.35</v>
      </c>
      <c r="H102" s="290">
        <f t="shared" si="17"/>
        <v>5509.35</v>
      </c>
      <c r="I102" s="267">
        <f t="shared" si="18"/>
        <v>5509.35</v>
      </c>
      <c r="J102" s="225" t="s">
        <v>104</v>
      </c>
      <c r="K102" s="226"/>
      <c r="L102" s="69" t="str">
        <f t="shared" si="19"/>
        <v/>
      </c>
      <c r="M102" s="274">
        <v>1</v>
      </c>
      <c r="N102" s="125">
        <f t="shared" si="20"/>
        <v>5509.35</v>
      </c>
      <c r="O102" s="270">
        <v>1</v>
      </c>
      <c r="P102" s="279">
        <f t="shared" si="14"/>
        <v>5509.35</v>
      </c>
      <c r="Q102" s="131"/>
      <c r="R102" s="313"/>
      <c r="S102" s="131"/>
      <c r="T102" s="132"/>
      <c r="V102" s="311" t="str">
        <f t="shared" si="15"/>
        <v/>
      </c>
      <c r="W102" s="132" t="str">
        <f t="shared" si="21"/>
        <v/>
      </c>
      <c r="Y102" s="311">
        <f t="shared" si="22"/>
        <v>5509.35</v>
      </c>
      <c r="Z102" s="132" t="str">
        <f t="shared" si="23"/>
        <v/>
      </c>
    </row>
    <row r="103" spans="1:26" x14ac:dyDescent="0.25">
      <c r="A103" s="77"/>
      <c r="B103" s="223" t="s">
        <v>335</v>
      </c>
      <c r="C103" s="224" t="s">
        <v>336</v>
      </c>
      <c r="D103" s="278">
        <f t="shared" si="24"/>
        <v>1</v>
      </c>
      <c r="E103" s="278">
        <f t="shared" si="16"/>
        <v>1</v>
      </c>
      <c r="F103" s="130">
        <v>5219.3900000000003</v>
      </c>
      <c r="G103" s="265">
        <v>5219.3900000000003</v>
      </c>
      <c r="H103" s="290">
        <f t="shared" si="17"/>
        <v>5219.3900000000003</v>
      </c>
      <c r="I103" s="267">
        <f t="shared" si="18"/>
        <v>5219.3900000000003</v>
      </c>
      <c r="J103" s="225" t="s">
        <v>104</v>
      </c>
      <c r="K103" s="226"/>
      <c r="L103" s="69" t="str">
        <f t="shared" si="19"/>
        <v/>
      </c>
      <c r="M103" s="274">
        <v>1</v>
      </c>
      <c r="N103" s="125">
        <f t="shared" si="20"/>
        <v>5219.3900000000003</v>
      </c>
      <c r="O103" s="270">
        <v>1</v>
      </c>
      <c r="P103" s="279">
        <f t="shared" si="14"/>
        <v>5219.3900000000003</v>
      </c>
      <c r="Q103" s="131"/>
      <c r="R103" s="313"/>
      <c r="S103" s="131"/>
      <c r="T103" s="132"/>
      <c r="V103" s="311" t="str">
        <f t="shared" ref="V103:V134" si="25">IFERROR(IF(ISBLANK($T103),"",$T103*$AJ$7),"")</f>
        <v/>
      </c>
      <c r="W103" s="132" t="str">
        <f t="shared" si="21"/>
        <v/>
      </c>
      <c r="Y103" s="311">
        <f t="shared" si="22"/>
        <v>5219.3900000000003</v>
      </c>
      <c r="Z103" s="132" t="str">
        <f t="shared" si="23"/>
        <v/>
      </c>
    </row>
    <row r="104" spans="1:26" x14ac:dyDescent="0.25">
      <c r="A104" s="77"/>
      <c r="B104" s="223" t="s">
        <v>337</v>
      </c>
      <c r="C104" s="224" t="s">
        <v>338</v>
      </c>
      <c r="D104" s="278">
        <f t="shared" si="24"/>
        <v>2</v>
      </c>
      <c r="E104" s="278">
        <f t="shared" si="16"/>
        <v>2</v>
      </c>
      <c r="F104" s="130">
        <v>5026.08</v>
      </c>
      <c r="G104" s="265">
        <v>5026.08</v>
      </c>
      <c r="H104" s="290">
        <f t="shared" si="17"/>
        <v>10052.16</v>
      </c>
      <c r="I104" s="267">
        <f t="shared" si="18"/>
        <v>10052.16</v>
      </c>
      <c r="J104" s="225" t="s">
        <v>104</v>
      </c>
      <c r="K104" s="226"/>
      <c r="L104" s="69" t="str">
        <f t="shared" si="19"/>
        <v/>
      </c>
      <c r="M104" s="274">
        <v>2</v>
      </c>
      <c r="N104" s="125">
        <f t="shared" si="20"/>
        <v>10052.16</v>
      </c>
      <c r="O104" s="270">
        <v>2</v>
      </c>
      <c r="P104" s="279">
        <f t="shared" si="14"/>
        <v>10052.16</v>
      </c>
      <c r="Q104" s="131"/>
      <c r="R104" s="313"/>
      <c r="S104" s="131"/>
      <c r="T104" s="132"/>
      <c r="V104" s="311" t="str">
        <f t="shared" si="25"/>
        <v/>
      </c>
      <c r="W104" s="132" t="str">
        <f t="shared" si="21"/>
        <v/>
      </c>
      <c r="Y104" s="311">
        <f t="shared" si="22"/>
        <v>10052.16</v>
      </c>
      <c r="Z104" s="132" t="str">
        <f t="shared" si="23"/>
        <v/>
      </c>
    </row>
    <row r="105" spans="1:26" x14ac:dyDescent="0.25">
      <c r="A105" s="77"/>
      <c r="B105" s="223" t="s">
        <v>339</v>
      </c>
      <c r="C105" s="238" t="s">
        <v>340</v>
      </c>
      <c r="D105" s="278">
        <f t="shared" si="24"/>
        <v>1</v>
      </c>
      <c r="E105" s="278">
        <f t="shared" si="16"/>
        <v>1</v>
      </c>
      <c r="F105" s="130">
        <v>1933.11</v>
      </c>
      <c r="G105" s="265">
        <v>1933.11</v>
      </c>
      <c r="H105" s="290">
        <f t="shared" si="17"/>
        <v>1933.11</v>
      </c>
      <c r="I105" s="267">
        <f t="shared" si="18"/>
        <v>1933.11</v>
      </c>
      <c r="J105" s="225" t="s">
        <v>104</v>
      </c>
      <c r="K105" s="226"/>
      <c r="L105" s="69" t="str">
        <f t="shared" si="19"/>
        <v/>
      </c>
      <c r="M105" s="274">
        <v>1</v>
      </c>
      <c r="N105" s="125">
        <f t="shared" si="20"/>
        <v>1933.11</v>
      </c>
      <c r="O105" s="270">
        <v>1</v>
      </c>
      <c r="P105" s="279">
        <f t="shared" si="14"/>
        <v>1933.11</v>
      </c>
      <c r="Q105" s="131"/>
      <c r="R105" s="313"/>
      <c r="S105" s="131"/>
      <c r="T105" s="132"/>
      <c r="V105" s="311" t="str">
        <f t="shared" si="25"/>
        <v/>
      </c>
      <c r="W105" s="132" t="str">
        <f t="shared" si="21"/>
        <v/>
      </c>
      <c r="Y105" s="311">
        <f t="shared" si="22"/>
        <v>1933.11</v>
      </c>
      <c r="Z105" s="132" t="str">
        <f t="shared" si="23"/>
        <v/>
      </c>
    </row>
    <row r="106" spans="1:26" x14ac:dyDescent="0.25">
      <c r="A106" s="77"/>
      <c r="B106" s="223" t="s">
        <v>341</v>
      </c>
      <c r="C106" s="238" t="s">
        <v>342</v>
      </c>
      <c r="D106" s="278">
        <f t="shared" si="24"/>
        <v>1</v>
      </c>
      <c r="E106" s="278">
        <f t="shared" si="16"/>
        <v>1</v>
      </c>
      <c r="F106" s="130">
        <v>2706.35</v>
      </c>
      <c r="G106" s="265">
        <v>2706.35</v>
      </c>
      <c r="H106" s="290">
        <f t="shared" si="17"/>
        <v>2706.35</v>
      </c>
      <c r="I106" s="267">
        <f t="shared" si="18"/>
        <v>2706.35</v>
      </c>
      <c r="J106" s="225" t="s">
        <v>104</v>
      </c>
      <c r="K106" s="226"/>
      <c r="L106" s="69" t="str">
        <f t="shared" si="19"/>
        <v/>
      </c>
      <c r="M106" s="274">
        <v>1</v>
      </c>
      <c r="N106" s="125">
        <f t="shared" si="20"/>
        <v>2706.35</v>
      </c>
      <c r="O106" s="270">
        <v>1</v>
      </c>
      <c r="P106" s="279">
        <f t="shared" si="14"/>
        <v>2706.35</v>
      </c>
      <c r="Q106" s="131"/>
      <c r="R106" s="313"/>
      <c r="S106" s="131"/>
      <c r="T106" s="132"/>
      <c r="V106" s="311" t="str">
        <f t="shared" si="25"/>
        <v/>
      </c>
      <c r="W106" s="132" t="str">
        <f t="shared" si="21"/>
        <v/>
      </c>
      <c r="Y106" s="311">
        <f t="shared" si="22"/>
        <v>2706.35</v>
      </c>
      <c r="Z106" s="132" t="str">
        <f t="shared" si="23"/>
        <v/>
      </c>
    </row>
    <row r="107" spans="1:26" x14ac:dyDescent="0.25">
      <c r="A107" s="77"/>
      <c r="B107" s="223" t="s">
        <v>343</v>
      </c>
      <c r="C107" s="224" t="s">
        <v>437</v>
      </c>
      <c r="D107" s="278">
        <f t="shared" si="24"/>
        <v>1</v>
      </c>
      <c r="E107" s="278">
        <f t="shared" si="16"/>
        <v>1</v>
      </c>
      <c r="F107" s="130">
        <v>1739.8</v>
      </c>
      <c r="G107" s="265">
        <v>1740</v>
      </c>
      <c r="H107" s="290">
        <f t="shared" si="17"/>
        <v>1739.8</v>
      </c>
      <c r="I107" s="267">
        <f t="shared" si="18"/>
        <v>1740</v>
      </c>
      <c r="J107" s="225" t="s">
        <v>104</v>
      </c>
      <c r="K107" s="226"/>
      <c r="L107" s="69" t="str">
        <f t="shared" si="19"/>
        <v/>
      </c>
      <c r="M107" s="274">
        <v>1</v>
      </c>
      <c r="N107" s="125">
        <f t="shared" si="20"/>
        <v>1739.8</v>
      </c>
      <c r="O107" s="270">
        <v>1</v>
      </c>
      <c r="P107" s="279">
        <f t="shared" si="14"/>
        <v>1740</v>
      </c>
      <c r="Q107" s="131"/>
      <c r="R107" s="313"/>
      <c r="S107" s="131"/>
      <c r="T107" s="132"/>
      <c r="V107" s="311" t="str">
        <f t="shared" si="25"/>
        <v/>
      </c>
      <c r="W107" s="132" t="str">
        <f t="shared" si="21"/>
        <v/>
      </c>
      <c r="Y107" s="311">
        <f t="shared" si="22"/>
        <v>1740</v>
      </c>
      <c r="Z107" s="132" t="str">
        <f t="shared" si="23"/>
        <v/>
      </c>
    </row>
    <row r="108" spans="1:26" x14ac:dyDescent="0.25">
      <c r="A108" s="77"/>
      <c r="B108" s="223" t="s">
        <v>344</v>
      </c>
      <c r="C108" s="224" t="s">
        <v>345</v>
      </c>
      <c r="D108" s="278">
        <f t="shared" si="24"/>
        <v>1</v>
      </c>
      <c r="E108" s="278">
        <f t="shared" si="16"/>
        <v>1</v>
      </c>
      <c r="F108" s="130">
        <v>1933</v>
      </c>
      <c r="G108" s="301">
        <v>900</v>
      </c>
      <c r="H108" s="290">
        <f t="shared" si="17"/>
        <v>1933</v>
      </c>
      <c r="I108" s="267">
        <f t="shared" si="18"/>
        <v>900</v>
      </c>
      <c r="J108" s="225" t="s">
        <v>104</v>
      </c>
      <c r="K108" s="226"/>
      <c r="L108" s="69" t="str">
        <f t="shared" si="19"/>
        <v/>
      </c>
      <c r="M108" s="274">
        <v>1</v>
      </c>
      <c r="N108" s="125">
        <f t="shared" si="20"/>
        <v>1933</v>
      </c>
      <c r="O108" s="270">
        <v>1</v>
      </c>
      <c r="P108" s="279">
        <f t="shared" si="14"/>
        <v>900</v>
      </c>
      <c r="Q108" s="131"/>
      <c r="R108" s="313"/>
      <c r="S108" s="131"/>
      <c r="T108" s="132"/>
      <c r="V108" s="311" t="str">
        <f t="shared" si="25"/>
        <v/>
      </c>
      <c r="W108" s="132" t="str">
        <f t="shared" si="21"/>
        <v/>
      </c>
      <c r="Y108" s="311">
        <f t="shared" si="22"/>
        <v>900</v>
      </c>
      <c r="Z108" s="132" t="str">
        <f t="shared" si="23"/>
        <v/>
      </c>
    </row>
    <row r="109" spans="1:26" x14ac:dyDescent="0.25">
      <c r="A109" s="77"/>
      <c r="B109" s="223" t="s">
        <v>346</v>
      </c>
      <c r="C109" s="244" t="s">
        <v>347</v>
      </c>
      <c r="D109" s="278">
        <f t="shared" si="24"/>
        <v>1</v>
      </c>
      <c r="E109" s="285">
        <f t="shared" si="16"/>
        <v>1</v>
      </c>
      <c r="F109" s="294">
        <v>3226.8</v>
      </c>
      <c r="G109" s="302">
        <v>3226.8</v>
      </c>
      <c r="H109" s="295">
        <f t="shared" si="17"/>
        <v>3226.8</v>
      </c>
      <c r="I109" s="267">
        <f t="shared" si="18"/>
        <v>3226.8</v>
      </c>
      <c r="J109" s="225" t="s">
        <v>104</v>
      </c>
      <c r="K109" s="242"/>
      <c r="L109" s="69" t="str">
        <f t="shared" si="19"/>
        <v/>
      </c>
      <c r="M109" s="275">
        <v>1</v>
      </c>
      <c r="N109" s="134">
        <f t="shared" si="20"/>
        <v>3226.8</v>
      </c>
      <c r="O109" s="271">
        <v>1</v>
      </c>
      <c r="P109" s="279">
        <f t="shared" si="14"/>
        <v>3226.8</v>
      </c>
      <c r="Q109" s="135"/>
      <c r="R109" s="314"/>
      <c r="S109" s="135"/>
      <c r="T109" s="136"/>
      <c r="V109" s="311" t="str">
        <f t="shared" si="25"/>
        <v/>
      </c>
      <c r="W109" s="132" t="str">
        <f t="shared" si="21"/>
        <v/>
      </c>
      <c r="Y109" s="311">
        <f t="shared" si="22"/>
        <v>3226.8</v>
      </c>
      <c r="Z109" s="132" t="str">
        <f t="shared" si="23"/>
        <v/>
      </c>
    </row>
    <row r="110" spans="1:26" x14ac:dyDescent="0.25">
      <c r="A110" s="77"/>
      <c r="B110" s="223" t="s">
        <v>348</v>
      </c>
      <c r="C110" s="244" t="s">
        <v>438</v>
      </c>
      <c r="D110" s="278">
        <f t="shared" si="24"/>
        <v>1</v>
      </c>
      <c r="E110" s="285">
        <f t="shared" si="16"/>
        <v>1</v>
      </c>
      <c r="F110" s="294">
        <v>3566</v>
      </c>
      <c r="G110" s="302">
        <v>900</v>
      </c>
      <c r="H110" s="295">
        <f t="shared" si="17"/>
        <v>3566</v>
      </c>
      <c r="I110" s="267">
        <f t="shared" si="18"/>
        <v>900</v>
      </c>
      <c r="J110" s="225" t="s">
        <v>104</v>
      </c>
      <c r="K110" s="242"/>
      <c r="L110" s="69" t="str">
        <f t="shared" si="19"/>
        <v/>
      </c>
      <c r="M110" s="275">
        <v>1</v>
      </c>
      <c r="N110" s="134">
        <f t="shared" si="20"/>
        <v>3566</v>
      </c>
      <c r="O110" s="271">
        <v>1</v>
      </c>
      <c r="P110" s="279">
        <f t="shared" si="14"/>
        <v>900</v>
      </c>
      <c r="Q110" s="135"/>
      <c r="R110" s="314"/>
      <c r="S110" s="135"/>
      <c r="T110" s="136"/>
      <c r="V110" s="311" t="str">
        <f t="shared" si="25"/>
        <v/>
      </c>
      <c r="W110" s="132" t="str">
        <f t="shared" si="21"/>
        <v/>
      </c>
      <c r="Y110" s="311">
        <f t="shared" si="22"/>
        <v>900</v>
      </c>
      <c r="Z110" s="132" t="str">
        <f t="shared" si="23"/>
        <v/>
      </c>
    </row>
    <row r="111" spans="1:26" x14ac:dyDescent="0.25">
      <c r="A111" s="77"/>
      <c r="B111" s="223" t="s">
        <v>319</v>
      </c>
      <c r="C111" s="244" t="s">
        <v>320</v>
      </c>
      <c r="D111" s="278">
        <f t="shared" si="24"/>
        <v>1</v>
      </c>
      <c r="E111" s="285">
        <f t="shared" si="16"/>
        <v>1</v>
      </c>
      <c r="F111" s="294">
        <v>1739.8</v>
      </c>
      <c r="G111" s="302">
        <v>1739.8</v>
      </c>
      <c r="H111" s="295">
        <f t="shared" si="17"/>
        <v>1739.8</v>
      </c>
      <c r="I111" s="267">
        <f t="shared" si="18"/>
        <v>1739.8</v>
      </c>
      <c r="J111" s="225" t="s">
        <v>104</v>
      </c>
      <c r="K111" s="242"/>
      <c r="L111" s="69" t="str">
        <f t="shared" si="19"/>
        <v/>
      </c>
      <c r="M111" s="275">
        <v>1</v>
      </c>
      <c r="N111" s="134">
        <f t="shared" si="20"/>
        <v>1739.8</v>
      </c>
      <c r="O111" s="271">
        <v>1</v>
      </c>
      <c r="P111" s="279">
        <f t="shared" si="14"/>
        <v>1739.8</v>
      </c>
      <c r="Q111" s="135"/>
      <c r="R111" s="314"/>
      <c r="S111" s="135"/>
      <c r="T111" s="136"/>
      <c r="V111" s="311" t="str">
        <f t="shared" si="25"/>
        <v/>
      </c>
      <c r="W111" s="132" t="str">
        <f t="shared" si="21"/>
        <v/>
      </c>
      <c r="Y111" s="311">
        <f t="shared" si="22"/>
        <v>1739.8</v>
      </c>
      <c r="Z111" s="132" t="str">
        <f t="shared" si="23"/>
        <v/>
      </c>
    </row>
    <row r="112" spans="1:26" x14ac:dyDescent="0.25">
      <c r="A112" s="77"/>
      <c r="B112" s="223" t="s">
        <v>349</v>
      </c>
      <c r="C112" s="244" t="s">
        <v>350</v>
      </c>
      <c r="D112" s="278">
        <f t="shared" si="24"/>
        <v>2</v>
      </c>
      <c r="E112" s="285">
        <f t="shared" si="16"/>
        <v>2</v>
      </c>
      <c r="F112" s="294">
        <v>1353.18</v>
      </c>
      <c r="G112" s="302">
        <v>1353.18</v>
      </c>
      <c r="H112" s="295">
        <f t="shared" si="17"/>
        <v>2706.36</v>
      </c>
      <c r="I112" s="267">
        <f t="shared" si="18"/>
        <v>2706.36</v>
      </c>
      <c r="J112" s="225" t="s">
        <v>104</v>
      </c>
      <c r="K112" s="242"/>
      <c r="L112" s="69" t="str">
        <f t="shared" si="19"/>
        <v/>
      </c>
      <c r="M112" s="275">
        <v>2</v>
      </c>
      <c r="N112" s="134">
        <f t="shared" si="20"/>
        <v>2706.36</v>
      </c>
      <c r="O112" s="271">
        <v>2</v>
      </c>
      <c r="P112" s="279">
        <f t="shared" si="14"/>
        <v>2706.36</v>
      </c>
      <c r="Q112" s="135"/>
      <c r="R112" s="314"/>
      <c r="S112" s="135"/>
      <c r="T112" s="136"/>
      <c r="V112" s="311" t="str">
        <f t="shared" si="25"/>
        <v/>
      </c>
      <c r="W112" s="132" t="str">
        <f t="shared" si="21"/>
        <v/>
      </c>
      <c r="Y112" s="311">
        <f t="shared" si="22"/>
        <v>2706.36</v>
      </c>
      <c r="Z112" s="132" t="str">
        <f t="shared" si="23"/>
        <v/>
      </c>
    </row>
    <row r="113" spans="1:26" x14ac:dyDescent="0.25">
      <c r="A113" s="77"/>
      <c r="B113" s="223" t="s">
        <v>319</v>
      </c>
      <c r="C113" s="244" t="s">
        <v>320</v>
      </c>
      <c r="D113" s="278">
        <f t="shared" si="24"/>
        <v>1</v>
      </c>
      <c r="E113" s="285">
        <f t="shared" si="16"/>
        <v>1</v>
      </c>
      <c r="F113" s="294">
        <v>1739.8</v>
      </c>
      <c r="G113" s="302">
        <v>1739.8</v>
      </c>
      <c r="H113" s="295">
        <f t="shared" si="17"/>
        <v>1739.8</v>
      </c>
      <c r="I113" s="267">
        <f t="shared" si="18"/>
        <v>1739.8</v>
      </c>
      <c r="J113" s="225" t="s">
        <v>104</v>
      </c>
      <c r="K113" s="242"/>
      <c r="L113" s="69" t="str">
        <f t="shared" si="19"/>
        <v/>
      </c>
      <c r="M113" s="275">
        <v>1</v>
      </c>
      <c r="N113" s="134">
        <f t="shared" si="20"/>
        <v>1739.8</v>
      </c>
      <c r="O113" s="271">
        <v>1</v>
      </c>
      <c r="P113" s="279">
        <f t="shared" si="14"/>
        <v>1739.8</v>
      </c>
      <c r="Q113" s="135"/>
      <c r="R113" s="314"/>
      <c r="S113" s="135"/>
      <c r="T113" s="136"/>
      <c r="V113" s="311" t="str">
        <f t="shared" si="25"/>
        <v/>
      </c>
      <c r="W113" s="132" t="str">
        <f t="shared" si="21"/>
        <v/>
      </c>
      <c r="Y113" s="311">
        <f t="shared" si="22"/>
        <v>1739.8</v>
      </c>
      <c r="Z113" s="132" t="str">
        <f t="shared" si="23"/>
        <v/>
      </c>
    </row>
    <row r="114" spans="1:26" x14ac:dyDescent="0.25">
      <c r="A114" s="77"/>
      <c r="B114" s="223" t="s">
        <v>313</v>
      </c>
      <c r="C114" s="244" t="s">
        <v>314</v>
      </c>
      <c r="D114" s="278">
        <f t="shared" si="24"/>
        <v>1</v>
      </c>
      <c r="E114" s="285">
        <f t="shared" si="16"/>
        <v>1</v>
      </c>
      <c r="F114" s="294">
        <v>1836.45</v>
      </c>
      <c r="G114" s="302">
        <v>1836.45</v>
      </c>
      <c r="H114" s="295">
        <f t="shared" si="17"/>
        <v>1836.45</v>
      </c>
      <c r="I114" s="267">
        <f t="shared" si="18"/>
        <v>1836.45</v>
      </c>
      <c r="J114" s="225" t="s">
        <v>104</v>
      </c>
      <c r="K114" s="242"/>
      <c r="L114" s="69" t="str">
        <f t="shared" si="19"/>
        <v/>
      </c>
      <c r="M114" s="275">
        <v>1</v>
      </c>
      <c r="N114" s="134">
        <f t="shared" si="20"/>
        <v>1836.45</v>
      </c>
      <c r="O114" s="271">
        <v>1</v>
      </c>
      <c r="P114" s="279">
        <f t="shared" si="14"/>
        <v>1836.45</v>
      </c>
      <c r="Q114" s="135"/>
      <c r="R114" s="314"/>
      <c r="S114" s="135"/>
      <c r="T114" s="136"/>
      <c r="V114" s="311" t="str">
        <f t="shared" si="25"/>
        <v/>
      </c>
      <c r="W114" s="132" t="str">
        <f t="shared" si="21"/>
        <v/>
      </c>
      <c r="Y114" s="311">
        <f t="shared" si="22"/>
        <v>1836.45</v>
      </c>
      <c r="Z114" s="132" t="str">
        <f t="shared" si="23"/>
        <v/>
      </c>
    </row>
    <row r="115" spans="1:26" x14ac:dyDescent="0.25">
      <c r="A115" s="77"/>
      <c r="B115" s="223" t="s">
        <v>351</v>
      </c>
      <c r="C115" s="244" t="s">
        <v>352</v>
      </c>
      <c r="D115" s="278">
        <f t="shared" si="24"/>
        <v>1</v>
      </c>
      <c r="E115" s="285">
        <f t="shared" si="16"/>
        <v>1</v>
      </c>
      <c r="F115" s="294">
        <v>5606.01</v>
      </c>
      <c r="G115" s="302">
        <v>5606.01</v>
      </c>
      <c r="H115" s="295">
        <f t="shared" si="17"/>
        <v>5606.01</v>
      </c>
      <c r="I115" s="267">
        <f t="shared" si="18"/>
        <v>5606.01</v>
      </c>
      <c r="J115" s="225" t="s">
        <v>104</v>
      </c>
      <c r="K115" s="242"/>
      <c r="L115" s="69" t="str">
        <f t="shared" si="19"/>
        <v/>
      </c>
      <c r="M115" s="275">
        <v>1</v>
      </c>
      <c r="N115" s="134">
        <f t="shared" si="20"/>
        <v>5606.01</v>
      </c>
      <c r="O115" s="271">
        <v>1</v>
      </c>
      <c r="P115" s="279">
        <f t="shared" si="14"/>
        <v>5606.01</v>
      </c>
      <c r="Q115" s="135"/>
      <c r="R115" s="314"/>
      <c r="S115" s="135"/>
      <c r="T115" s="136"/>
      <c r="V115" s="311" t="str">
        <f t="shared" si="25"/>
        <v/>
      </c>
      <c r="W115" s="132" t="str">
        <f t="shared" si="21"/>
        <v/>
      </c>
      <c r="Y115" s="311">
        <f t="shared" si="22"/>
        <v>5606.01</v>
      </c>
      <c r="Z115" s="132" t="str">
        <f t="shared" si="23"/>
        <v/>
      </c>
    </row>
    <row r="116" spans="1:26" x14ac:dyDescent="0.25">
      <c r="A116" s="77"/>
      <c r="B116" s="223" t="s">
        <v>353</v>
      </c>
      <c r="C116" s="244" t="s">
        <v>354</v>
      </c>
      <c r="D116" s="278">
        <f t="shared" si="24"/>
        <v>1</v>
      </c>
      <c r="E116" s="285">
        <f t="shared" si="16"/>
        <v>1</v>
      </c>
      <c r="F116" s="294">
        <v>3672.9</v>
      </c>
      <c r="G116" s="302">
        <v>3672.9</v>
      </c>
      <c r="H116" s="295">
        <f t="shared" si="17"/>
        <v>3672.9</v>
      </c>
      <c r="I116" s="267">
        <f t="shared" si="18"/>
        <v>3672.9</v>
      </c>
      <c r="J116" s="225" t="s">
        <v>104</v>
      </c>
      <c r="K116" s="242"/>
      <c r="L116" s="69" t="str">
        <f t="shared" si="19"/>
        <v/>
      </c>
      <c r="M116" s="275">
        <v>1</v>
      </c>
      <c r="N116" s="134">
        <f t="shared" si="20"/>
        <v>3672.9</v>
      </c>
      <c r="O116" s="271">
        <v>1</v>
      </c>
      <c r="P116" s="279">
        <f t="shared" si="14"/>
        <v>3672.9</v>
      </c>
      <c r="Q116" s="135"/>
      <c r="R116" s="314"/>
      <c r="S116" s="135"/>
      <c r="T116" s="136"/>
      <c r="V116" s="311" t="str">
        <f t="shared" si="25"/>
        <v/>
      </c>
      <c r="W116" s="132" t="str">
        <f t="shared" si="21"/>
        <v/>
      </c>
      <c r="Y116" s="311">
        <f t="shared" si="22"/>
        <v>3672.9</v>
      </c>
      <c r="Z116" s="132" t="str">
        <f t="shared" si="23"/>
        <v/>
      </c>
    </row>
    <row r="117" spans="1:26" x14ac:dyDescent="0.25">
      <c r="A117" s="77"/>
      <c r="B117" s="223" t="s">
        <v>355</v>
      </c>
      <c r="C117" s="244" t="s">
        <v>356</v>
      </c>
      <c r="D117" s="278">
        <f t="shared" si="24"/>
        <v>1</v>
      </c>
      <c r="E117" s="285">
        <f t="shared" si="16"/>
        <v>1</v>
      </c>
      <c r="F117" s="294">
        <v>1577.48</v>
      </c>
      <c r="G117" s="302">
        <v>1577.48</v>
      </c>
      <c r="H117" s="295">
        <f t="shared" si="17"/>
        <v>1577.48</v>
      </c>
      <c r="I117" s="267">
        <f t="shared" si="18"/>
        <v>1577.48</v>
      </c>
      <c r="J117" s="225" t="s">
        <v>104</v>
      </c>
      <c r="K117" s="242"/>
      <c r="L117" s="69" t="str">
        <f t="shared" si="19"/>
        <v/>
      </c>
      <c r="M117" s="275">
        <v>1</v>
      </c>
      <c r="N117" s="134">
        <f t="shared" si="20"/>
        <v>1577.48</v>
      </c>
      <c r="O117" s="271">
        <v>1</v>
      </c>
      <c r="P117" s="279">
        <f t="shared" si="14"/>
        <v>1577.48</v>
      </c>
      <c r="Q117" s="135"/>
      <c r="R117" s="314"/>
      <c r="S117" s="135"/>
      <c r="T117" s="136"/>
      <c r="V117" s="311" t="str">
        <f t="shared" si="25"/>
        <v/>
      </c>
      <c r="W117" s="132" t="str">
        <f t="shared" si="21"/>
        <v/>
      </c>
      <c r="Y117" s="311">
        <f t="shared" si="22"/>
        <v>1577.48</v>
      </c>
      <c r="Z117" s="132" t="str">
        <f t="shared" si="23"/>
        <v/>
      </c>
    </row>
    <row r="118" spans="1:26" x14ac:dyDescent="0.25">
      <c r="A118" s="77"/>
      <c r="B118" s="223" t="s">
        <v>357</v>
      </c>
      <c r="C118" s="244" t="s">
        <v>358</v>
      </c>
      <c r="D118" s="278">
        <f t="shared" si="24"/>
        <v>1</v>
      </c>
      <c r="E118" s="285">
        <f t="shared" si="16"/>
        <v>1</v>
      </c>
      <c r="F118" s="294">
        <v>5799.32</v>
      </c>
      <c r="G118" s="302">
        <v>5799.32</v>
      </c>
      <c r="H118" s="295">
        <f t="shared" si="17"/>
        <v>5799.32</v>
      </c>
      <c r="I118" s="267">
        <f t="shared" si="18"/>
        <v>5799.32</v>
      </c>
      <c r="J118" s="225" t="s">
        <v>104</v>
      </c>
      <c r="K118" s="242"/>
      <c r="L118" s="69" t="str">
        <f t="shared" si="19"/>
        <v/>
      </c>
      <c r="M118" s="275">
        <v>1</v>
      </c>
      <c r="N118" s="134">
        <f t="shared" si="20"/>
        <v>5799.32</v>
      </c>
      <c r="O118" s="271">
        <v>1</v>
      </c>
      <c r="P118" s="279">
        <f t="shared" si="14"/>
        <v>5799.32</v>
      </c>
      <c r="Q118" s="135"/>
      <c r="R118" s="314"/>
      <c r="S118" s="135"/>
      <c r="T118" s="136"/>
      <c r="V118" s="311" t="str">
        <f t="shared" si="25"/>
        <v/>
      </c>
      <c r="W118" s="132" t="str">
        <f t="shared" si="21"/>
        <v/>
      </c>
      <c r="Y118" s="311">
        <f t="shared" si="22"/>
        <v>5799.32</v>
      </c>
      <c r="Z118" s="132" t="str">
        <f t="shared" si="23"/>
        <v/>
      </c>
    </row>
    <row r="119" spans="1:26" x14ac:dyDescent="0.25">
      <c r="A119" s="77"/>
      <c r="B119" s="223" t="s">
        <v>359</v>
      </c>
      <c r="C119" s="244" t="s">
        <v>360</v>
      </c>
      <c r="D119" s="278">
        <f t="shared" si="24"/>
        <v>1</v>
      </c>
      <c r="E119" s="285">
        <f t="shared" si="16"/>
        <v>1</v>
      </c>
      <c r="F119" s="294">
        <v>8676.15</v>
      </c>
      <c r="G119" s="302">
        <v>8676.15</v>
      </c>
      <c r="H119" s="295">
        <f t="shared" si="17"/>
        <v>8676.15</v>
      </c>
      <c r="I119" s="267">
        <f t="shared" si="18"/>
        <v>8676.15</v>
      </c>
      <c r="J119" s="225" t="s">
        <v>104</v>
      </c>
      <c r="K119" s="242"/>
      <c r="L119" s="69" t="str">
        <f t="shared" si="19"/>
        <v/>
      </c>
      <c r="M119" s="275">
        <v>1</v>
      </c>
      <c r="N119" s="134">
        <f t="shared" si="20"/>
        <v>8676.15</v>
      </c>
      <c r="O119" s="271">
        <v>1</v>
      </c>
      <c r="P119" s="279">
        <f t="shared" si="14"/>
        <v>8676.15</v>
      </c>
      <c r="Q119" s="135"/>
      <c r="R119" s="314"/>
      <c r="S119" s="135"/>
      <c r="T119" s="136"/>
      <c r="V119" s="311" t="str">
        <f t="shared" si="25"/>
        <v/>
      </c>
      <c r="W119" s="132" t="str">
        <f t="shared" si="21"/>
        <v/>
      </c>
      <c r="Y119" s="311">
        <f t="shared" si="22"/>
        <v>8676.15</v>
      </c>
      <c r="Z119" s="132" t="str">
        <f t="shared" si="23"/>
        <v/>
      </c>
    </row>
    <row r="120" spans="1:26" x14ac:dyDescent="0.25">
      <c r="A120" s="77"/>
      <c r="B120" s="223"/>
      <c r="C120" s="244"/>
      <c r="D120" s="278" t="str">
        <f t="shared" si="24"/>
        <v/>
      </c>
      <c r="E120" s="285" t="str">
        <f t="shared" si="16"/>
        <v/>
      </c>
      <c r="F120" s="294"/>
      <c r="G120" s="130"/>
      <c r="H120" s="295"/>
      <c r="I120" s="267" t="str">
        <f t="shared" si="18"/>
        <v/>
      </c>
      <c r="J120" s="225"/>
      <c r="K120" s="242"/>
      <c r="L120" s="69" t="str">
        <f t="shared" si="19"/>
        <v/>
      </c>
      <c r="M120" s="275"/>
      <c r="N120" s="134" t="str">
        <f t="shared" si="20"/>
        <v/>
      </c>
      <c r="O120" s="271"/>
      <c r="P120" s="279" t="str">
        <f t="shared" si="14"/>
        <v/>
      </c>
      <c r="Q120" s="135"/>
      <c r="R120" s="314"/>
      <c r="S120" s="135"/>
      <c r="T120" s="136"/>
      <c r="V120" s="311" t="str">
        <f t="shared" si="25"/>
        <v/>
      </c>
      <c r="W120" s="132" t="str">
        <f t="shared" si="21"/>
        <v/>
      </c>
      <c r="Y120" s="311" t="str">
        <f t="shared" si="22"/>
        <v/>
      </c>
      <c r="Z120" s="132" t="str">
        <f t="shared" si="23"/>
        <v/>
      </c>
    </row>
    <row r="121" spans="1:26" x14ac:dyDescent="0.25">
      <c r="A121" s="77"/>
      <c r="B121" s="223" t="s">
        <v>361</v>
      </c>
      <c r="C121" s="244" t="s">
        <v>362</v>
      </c>
      <c r="D121" s="278">
        <f t="shared" si="24"/>
        <v>1</v>
      </c>
      <c r="E121" s="285">
        <f t="shared" si="16"/>
        <v>1</v>
      </c>
      <c r="F121" s="294">
        <v>3542.54</v>
      </c>
      <c r="G121" s="302">
        <v>3542.54</v>
      </c>
      <c r="H121" s="295">
        <f t="shared" si="17"/>
        <v>3542.54</v>
      </c>
      <c r="I121" s="267">
        <f t="shared" si="18"/>
        <v>3542.54</v>
      </c>
      <c r="J121" s="225" t="s">
        <v>104</v>
      </c>
      <c r="K121" s="242"/>
      <c r="L121" s="69" t="str">
        <f t="shared" si="19"/>
        <v/>
      </c>
      <c r="M121" s="275">
        <v>1</v>
      </c>
      <c r="N121" s="134">
        <f t="shared" si="20"/>
        <v>3542.54</v>
      </c>
      <c r="O121" s="271">
        <v>1</v>
      </c>
      <c r="P121" s="279">
        <f t="shared" si="14"/>
        <v>3542.54</v>
      </c>
      <c r="Q121" s="135"/>
      <c r="R121" s="314"/>
      <c r="S121" s="135"/>
      <c r="T121" s="136"/>
      <c r="V121" s="311" t="str">
        <f t="shared" si="25"/>
        <v/>
      </c>
      <c r="W121" s="132" t="str">
        <f t="shared" si="21"/>
        <v/>
      </c>
      <c r="Y121" s="311">
        <f t="shared" si="22"/>
        <v>3542.54</v>
      </c>
      <c r="Z121" s="132" t="str">
        <f t="shared" si="23"/>
        <v/>
      </c>
    </row>
    <row r="122" spans="1:26" x14ac:dyDescent="0.25">
      <c r="A122" s="77"/>
      <c r="B122" s="223" t="s">
        <v>363</v>
      </c>
      <c r="C122" s="244" t="s">
        <v>364</v>
      </c>
      <c r="D122" s="278">
        <f t="shared" si="24"/>
        <v>1</v>
      </c>
      <c r="E122" s="285">
        <f t="shared" si="16"/>
        <v>1</v>
      </c>
      <c r="F122" s="294">
        <v>3794.12</v>
      </c>
      <c r="G122" s="302">
        <v>3794.12</v>
      </c>
      <c r="H122" s="295">
        <f t="shared" si="17"/>
        <v>3794.12</v>
      </c>
      <c r="I122" s="267">
        <f t="shared" si="18"/>
        <v>3794.12</v>
      </c>
      <c r="J122" s="225" t="s">
        <v>104</v>
      </c>
      <c r="K122" s="242"/>
      <c r="L122" s="69" t="str">
        <f t="shared" si="19"/>
        <v/>
      </c>
      <c r="M122" s="275">
        <v>1</v>
      </c>
      <c r="N122" s="134">
        <f t="shared" si="20"/>
        <v>3794.12</v>
      </c>
      <c r="O122" s="271">
        <v>1</v>
      </c>
      <c r="P122" s="279">
        <f t="shared" si="14"/>
        <v>3794.12</v>
      </c>
      <c r="Q122" s="135"/>
      <c r="R122" s="314"/>
      <c r="S122" s="135"/>
      <c r="T122" s="136"/>
      <c r="V122" s="311" t="str">
        <f t="shared" si="25"/>
        <v/>
      </c>
      <c r="W122" s="132" t="str">
        <f t="shared" si="21"/>
        <v/>
      </c>
      <c r="Y122" s="311">
        <f t="shared" si="22"/>
        <v>3794.12</v>
      </c>
      <c r="Z122" s="132" t="str">
        <f t="shared" si="23"/>
        <v/>
      </c>
    </row>
    <row r="123" spans="1:26" x14ac:dyDescent="0.25">
      <c r="A123" s="77"/>
      <c r="B123" s="223" t="s">
        <v>365</v>
      </c>
      <c r="C123" s="244" t="s">
        <v>366</v>
      </c>
      <c r="D123" s="278">
        <f t="shared" si="24"/>
        <v>1</v>
      </c>
      <c r="E123" s="285">
        <f t="shared" si="16"/>
        <v>1</v>
      </c>
      <c r="F123" s="294">
        <v>4601.8999999999996</v>
      </c>
      <c r="G123" s="302">
        <v>4601.8999999999996</v>
      </c>
      <c r="H123" s="295">
        <f t="shared" si="17"/>
        <v>4601.8999999999996</v>
      </c>
      <c r="I123" s="267">
        <f t="shared" si="18"/>
        <v>4601.8999999999996</v>
      </c>
      <c r="J123" s="225" t="s">
        <v>104</v>
      </c>
      <c r="K123" s="242"/>
      <c r="L123" s="69" t="str">
        <f t="shared" si="19"/>
        <v/>
      </c>
      <c r="M123" s="275">
        <v>1</v>
      </c>
      <c r="N123" s="134">
        <f t="shared" si="20"/>
        <v>4601.8999999999996</v>
      </c>
      <c r="O123" s="271">
        <v>1</v>
      </c>
      <c r="P123" s="279">
        <f t="shared" si="14"/>
        <v>4601.8999999999996</v>
      </c>
      <c r="Q123" s="135"/>
      <c r="R123" s="314"/>
      <c r="S123" s="135"/>
      <c r="T123" s="136"/>
      <c r="V123" s="311" t="str">
        <f t="shared" si="25"/>
        <v/>
      </c>
      <c r="W123" s="132" t="str">
        <f t="shared" si="21"/>
        <v/>
      </c>
      <c r="Y123" s="311">
        <f t="shared" si="22"/>
        <v>4601.8999999999996</v>
      </c>
      <c r="Z123" s="132" t="str">
        <f t="shared" si="23"/>
        <v/>
      </c>
    </row>
    <row r="124" spans="1:26" x14ac:dyDescent="0.25">
      <c r="A124" s="77"/>
      <c r="B124" s="223" t="s">
        <v>367</v>
      </c>
      <c r="C124" s="244" t="s">
        <v>368</v>
      </c>
      <c r="D124" s="278">
        <f t="shared" si="24"/>
        <v>1</v>
      </c>
      <c r="E124" s="285">
        <f t="shared" si="16"/>
        <v>1</v>
      </c>
      <c r="F124" s="294">
        <v>3794.12</v>
      </c>
      <c r="G124" s="302">
        <v>3794.12</v>
      </c>
      <c r="H124" s="295">
        <f t="shared" si="17"/>
        <v>3794.12</v>
      </c>
      <c r="I124" s="267">
        <f t="shared" si="18"/>
        <v>3794.12</v>
      </c>
      <c r="J124" s="225" t="s">
        <v>104</v>
      </c>
      <c r="K124" s="242"/>
      <c r="L124" s="69" t="str">
        <f t="shared" si="19"/>
        <v/>
      </c>
      <c r="M124" s="275">
        <v>1</v>
      </c>
      <c r="N124" s="134">
        <f t="shared" si="20"/>
        <v>3794.12</v>
      </c>
      <c r="O124" s="271">
        <v>1</v>
      </c>
      <c r="P124" s="279">
        <f t="shared" si="14"/>
        <v>3794.12</v>
      </c>
      <c r="Q124" s="135"/>
      <c r="R124" s="314"/>
      <c r="S124" s="135"/>
      <c r="T124" s="136"/>
      <c r="V124" s="311" t="str">
        <f t="shared" si="25"/>
        <v/>
      </c>
      <c r="W124" s="132" t="str">
        <f t="shared" si="21"/>
        <v/>
      </c>
      <c r="Y124" s="311">
        <f t="shared" si="22"/>
        <v>3794.12</v>
      </c>
      <c r="Z124" s="132" t="str">
        <f t="shared" si="23"/>
        <v/>
      </c>
    </row>
    <row r="125" spans="1:26" x14ac:dyDescent="0.25">
      <c r="A125" s="77"/>
      <c r="B125" s="223" t="s">
        <v>369</v>
      </c>
      <c r="C125" s="244" t="s">
        <v>370</v>
      </c>
      <c r="D125" s="278">
        <f t="shared" si="24"/>
        <v>1</v>
      </c>
      <c r="E125" s="285">
        <f t="shared" si="16"/>
        <v>1</v>
      </c>
      <c r="F125" s="294">
        <v>3794.12</v>
      </c>
      <c r="G125" s="302">
        <v>3794.12</v>
      </c>
      <c r="H125" s="295">
        <f t="shared" si="17"/>
        <v>3794.12</v>
      </c>
      <c r="I125" s="267">
        <f t="shared" si="18"/>
        <v>3794.12</v>
      </c>
      <c r="J125" s="225" t="s">
        <v>104</v>
      </c>
      <c r="K125" s="242"/>
      <c r="L125" s="69" t="str">
        <f t="shared" si="19"/>
        <v/>
      </c>
      <c r="M125" s="275">
        <v>1</v>
      </c>
      <c r="N125" s="134">
        <f t="shared" si="20"/>
        <v>3794.12</v>
      </c>
      <c r="O125" s="271">
        <v>1</v>
      </c>
      <c r="P125" s="279">
        <f t="shared" si="14"/>
        <v>3794.12</v>
      </c>
      <c r="Q125" s="135"/>
      <c r="R125" s="314"/>
      <c r="S125" s="135"/>
      <c r="T125" s="136"/>
      <c r="V125" s="311" t="str">
        <f t="shared" si="25"/>
        <v/>
      </c>
      <c r="W125" s="132" t="str">
        <f t="shared" si="21"/>
        <v/>
      </c>
      <c r="Y125" s="311">
        <f t="shared" si="22"/>
        <v>3794.12</v>
      </c>
      <c r="Z125" s="132" t="str">
        <f t="shared" si="23"/>
        <v/>
      </c>
    </row>
    <row r="126" spans="1:26" x14ac:dyDescent="0.25">
      <c r="A126" s="77"/>
      <c r="B126" s="223" t="s">
        <v>319</v>
      </c>
      <c r="C126" s="244" t="s">
        <v>320</v>
      </c>
      <c r="D126" s="278">
        <f t="shared" si="24"/>
        <v>6</v>
      </c>
      <c r="E126" s="285">
        <f t="shared" si="16"/>
        <v>6</v>
      </c>
      <c r="F126" s="294">
        <v>1739.8</v>
      </c>
      <c r="G126" s="302">
        <v>1739.8</v>
      </c>
      <c r="H126" s="295">
        <f t="shared" si="17"/>
        <v>10438.799999999999</v>
      </c>
      <c r="I126" s="267">
        <f t="shared" si="18"/>
        <v>10438.799999999999</v>
      </c>
      <c r="J126" s="225" t="s">
        <v>104</v>
      </c>
      <c r="K126" s="242"/>
      <c r="L126" s="69" t="str">
        <f t="shared" si="19"/>
        <v/>
      </c>
      <c r="M126" s="275">
        <v>6</v>
      </c>
      <c r="N126" s="134">
        <f t="shared" si="20"/>
        <v>10438.799999999999</v>
      </c>
      <c r="O126" s="271">
        <v>6</v>
      </c>
      <c r="P126" s="279">
        <f t="shared" si="14"/>
        <v>10438.799999999999</v>
      </c>
      <c r="Q126" s="135"/>
      <c r="R126" s="314"/>
      <c r="S126" s="135"/>
      <c r="T126" s="136"/>
      <c r="V126" s="311" t="str">
        <f t="shared" si="25"/>
        <v/>
      </c>
      <c r="W126" s="132" t="str">
        <f t="shared" si="21"/>
        <v/>
      </c>
      <c r="Y126" s="311">
        <f t="shared" si="22"/>
        <v>10438.799999999999</v>
      </c>
      <c r="Z126" s="132" t="str">
        <f t="shared" si="23"/>
        <v/>
      </c>
    </row>
    <row r="127" spans="1:26" x14ac:dyDescent="0.25">
      <c r="A127" s="77"/>
      <c r="B127" s="223" t="s">
        <v>371</v>
      </c>
      <c r="C127" s="244" t="s">
        <v>372</v>
      </c>
      <c r="D127" s="278">
        <f t="shared" si="24"/>
        <v>1</v>
      </c>
      <c r="E127" s="285">
        <f t="shared" si="16"/>
        <v>1</v>
      </c>
      <c r="F127" s="294">
        <v>7345.8</v>
      </c>
      <c r="G127" s="302">
        <v>7345.8</v>
      </c>
      <c r="H127" s="295">
        <f t="shared" si="17"/>
        <v>7345.8</v>
      </c>
      <c r="I127" s="267">
        <f t="shared" si="18"/>
        <v>7345.8</v>
      </c>
      <c r="J127" s="225" t="s">
        <v>104</v>
      </c>
      <c r="K127" s="242"/>
      <c r="L127" s="69" t="str">
        <f t="shared" si="19"/>
        <v/>
      </c>
      <c r="M127" s="275">
        <v>1</v>
      </c>
      <c r="N127" s="134">
        <f t="shared" si="20"/>
        <v>7345.8</v>
      </c>
      <c r="O127" s="271">
        <v>1</v>
      </c>
      <c r="P127" s="279">
        <f t="shared" si="14"/>
        <v>7345.8</v>
      </c>
      <c r="Q127" s="135"/>
      <c r="R127" s="314"/>
      <c r="S127" s="135"/>
      <c r="T127" s="136"/>
      <c r="V127" s="311" t="str">
        <f t="shared" si="25"/>
        <v/>
      </c>
      <c r="W127" s="132" t="str">
        <f t="shared" si="21"/>
        <v/>
      </c>
      <c r="Y127" s="311">
        <f t="shared" si="22"/>
        <v>7345.8</v>
      </c>
      <c r="Z127" s="132" t="str">
        <f t="shared" si="23"/>
        <v/>
      </c>
    </row>
    <row r="128" spans="1:26" x14ac:dyDescent="0.25">
      <c r="A128" s="77"/>
      <c r="B128" s="223" t="s">
        <v>373</v>
      </c>
      <c r="C128" s="244" t="s">
        <v>374</v>
      </c>
      <c r="D128" s="278">
        <f t="shared" si="24"/>
        <v>1</v>
      </c>
      <c r="E128" s="285">
        <f t="shared" si="16"/>
        <v>1</v>
      </c>
      <c r="F128" s="294">
        <v>5412.7</v>
      </c>
      <c r="G128" s="302">
        <v>5412.7</v>
      </c>
      <c r="H128" s="295">
        <f t="shared" si="17"/>
        <v>5412.7</v>
      </c>
      <c r="I128" s="267">
        <f t="shared" si="18"/>
        <v>5412.7</v>
      </c>
      <c r="J128" s="225" t="s">
        <v>104</v>
      </c>
      <c r="K128" s="242"/>
      <c r="L128" s="69" t="str">
        <f t="shared" si="19"/>
        <v/>
      </c>
      <c r="M128" s="275">
        <v>1</v>
      </c>
      <c r="N128" s="134">
        <f t="shared" si="20"/>
        <v>5412.7</v>
      </c>
      <c r="O128" s="271">
        <v>1</v>
      </c>
      <c r="P128" s="279">
        <f t="shared" si="14"/>
        <v>5412.7</v>
      </c>
      <c r="Q128" s="135"/>
      <c r="R128" s="314"/>
      <c r="S128" s="135"/>
      <c r="T128" s="136"/>
      <c r="V128" s="311" t="str">
        <f t="shared" si="25"/>
        <v/>
      </c>
      <c r="W128" s="132" t="str">
        <f t="shared" si="21"/>
        <v/>
      </c>
      <c r="Y128" s="311">
        <f t="shared" si="22"/>
        <v>5412.7</v>
      </c>
      <c r="Z128" s="132" t="str">
        <f t="shared" si="23"/>
        <v/>
      </c>
    </row>
    <row r="129" spans="1:26" x14ac:dyDescent="0.25">
      <c r="A129" s="77"/>
      <c r="B129" s="223" t="s">
        <v>375</v>
      </c>
      <c r="C129" s="244" t="s">
        <v>376</v>
      </c>
      <c r="D129" s="278">
        <f t="shared" si="24"/>
        <v>1</v>
      </c>
      <c r="E129" s="285">
        <f t="shared" si="16"/>
        <v>1</v>
      </c>
      <c r="F129" s="294">
        <v>5799.32</v>
      </c>
      <c r="G129" s="302">
        <v>5799.32</v>
      </c>
      <c r="H129" s="295">
        <f t="shared" si="17"/>
        <v>5799.32</v>
      </c>
      <c r="I129" s="267">
        <f t="shared" si="18"/>
        <v>5799.32</v>
      </c>
      <c r="J129" s="225" t="s">
        <v>104</v>
      </c>
      <c r="K129" s="242"/>
      <c r="L129" s="69" t="str">
        <f t="shared" si="19"/>
        <v/>
      </c>
      <c r="M129" s="275">
        <v>1</v>
      </c>
      <c r="N129" s="134">
        <f t="shared" si="20"/>
        <v>5799.32</v>
      </c>
      <c r="O129" s="271">
        <v>1</v>
      </c>
      <c r="P129" s="279">
        <f t="shared" si="14"/>
        <v>5799.32</v>
      </c>
      <c r="Q129" s="135"/>
      <c r="R129" s="314"/>
      <c r="S129" s="135"/>
      <c r="T129" s="136"/>
      <c r="V129" s="311" t="str">
        <f t="shared" si="25"/>
        <v/>
      </c>
      <c r="W129" s="132" t="str">
        <f t="shared" si="21"/>
        <v/>
      </c>
      <c r="Y129" s="311">
        <f t="shared" si="22"/>
        <v>5799.32</v>
      </c>
      <c r="Z129" s="132" t="str">
        <f t="shared" si="23"/>
        <v/>
      </c>
    </row>
    <row r="130" spans="1:26" x14ac:dyDescent="0.25">
      <c r="A130" s="77"/>
      <c r="B130" s="223" t="s">
        <v>377</v>
      </c>
      <c r="C130" s="244" t="s">
        <v>378</v>
      </c>
      <c r="D130" s="278">
        <f t="shared" si="24"/>
        <v>1</v>
      </c>
      <c r="E130" s="285">
        <f t="shared" si="16"/>
        <v>1</v>
      </c>
      <c r="F130" s="294">
        <v>6959.18</v>
      </c>
      <c r="G130" s="302">
        <v>6959.18</v>
      </c>
      <c r="H130" s="295">
        <f t="shared" si="17"/>
        <v>6959.18</v>
      </c>
      <c r="I130" s="267">
        <f t="shared" si="18"/>
        <v>6959.18</v>
      </c>
      <c r="J130" s="225" t="s">
        <v>104</v>
      </c>
      <c r="K130" s="242"/>
      <c r="L130" s="69" t="str">
        <f t="shared" si="19"/>
        <v/>
      </c>
      <c r="M130" s="275">
        <v>1</v>
      </c>
      <c r="N130" s="134">
        <f t="shared" si="20"/>
        <v>6959.18</v>
      </c>
      <c r="O130" s="271">
        <v>1</v>
      </c>
      <c r="P130" s="279">
        <f t="shared" si="14"/>
        <v>6959.18</v>
      </c>
      <c r="Q130" s="135"/>
      <c r="R130" s="314"/>
      <c r="S130" s="135"/>
      <c r="T130" s="136"/>
      <c r="V130" s="311" t="str">
        <f t="shared" si="25"/>
        <v/>
      </c>
      <c r="W130" s="132" t="str">
        <f t="shared" si="21"/>
        <v/>
      </c>
      <c r="Y130" s="311">
        <f t="shared" si="22"/>
        <v>6959.18</v>
      </c>
      <c r="Z130" s="132" t="str">
        <f t="shared" si="23"/>
        <v/>
      </c>
    </row>
    <row r="131" spans="1:26" x14ac:dyDescent="0.25">
      <c r="A131" s="77"/>
      <c r="B131" s="223" t="s">
        <v>379</v>
      </c>
      <c r="C131" s="244" t="s">
        <v>380</v>
      </c>
      <c r="D131" s="278">
        <f t="shared" si="24"/>
        <v>1</v>
      </c>
      <c r="E131" s="285">
        <f t="shared" si="16"/>
        <v>1</v>
      </c>
      <c r="F131" s="294">
        <v>8698.98</v>
      </c>
      <c r="G131" s="302">
        <v>8698.98</v>
      </c>
      <c r="H131" s="295">
        <f t="shared" si="17"/>
        <v>8698.98</v>
      </c>
      <c r="I131" s="267">
        <f t="shared" si="18"/>
        <v>8698.98</v>
      </c>
      <c r="J131" s="225" t="s">
        <v>104</v>
      </c>
      <c r="K131" s="242"/>
      <c r="L131" s="69" t="str">
        <f t="shared" si="19"/>
        <v/>
      </c>
      <c r="M131" s="275">
        <v>1</v>
      </c>
      <c r="N131" s="134">
        <f t="shared" si="20"/>
        <v>8698.98</v>
      </c>
      <c r="O131" s="271">
        <v>1</v>
      </c>
      <c r="P131" s="279">
        <f t="shared" si="14"/>
        <v>8698.98</v>
      </c>
      <c r="Q131" s="135"/>
      <c r="R131" s="314"/>
      <c r="S131" s="135"/>
      <c r="T131" s="136"/>
      <c r="V131" s="311" t="str">
        <f t="shared" si="25"/>
        <v/>
      </c>
      <c r="W131" s="132" t="str">
        <f t="shared" si="21"/>
        <v/>
      </c>
      <c r="Y131" s="311">
        <f t="shared" si="22"/>
        <v>8698.98</v>
      </c>
      <c r="Z131" s="132" t="str">
        <f t="shared" si="23"/>
        <v/>
      </c>
    </row>
    <row r="132" spans="1:26" x14ac:dyDescent="0.25">
      <c r="A132" s="77"/>
      <c r="B132" s="223" t="s">
        <v>381</v>
      </c>
      <c r="C132" s="244" t="s">
        <v>382</v>
      </c>
      <c r="D132" s="278">
        <f t="shared" si="24"/>
        <v>1</v>
      </c>
      <c r="E132" s="285">
        <f t="shared" si="16"/>
        <v>1</v>
      </c>
      <c r="F132" s="294">
        <v>8119.05</v>
      </c>
      <c r="G132" s="302">
        <v>8119.05</v>
      </c>
      <c r="H132" s="295">
        <f t="shared" si="17"/>
        <v>8119.05</v>
      </c>
      <c r="I132" s="267">
        <f t="shared" si="18"/>
        <v>8119.05</v>
      </c>
      <c r="J132" s="225" t="s">
        <v>104</v>
      </c>
      <c r="K132" s="242"/>
      <c r="L132" s="69" t="str">
        <f t="shared" si="19"/>
        <v/>
      </c>
      <c r="M132" s="275">
        <v>1</v>
      </c>
      <c r="N132" s="134">
        <f t="shared" si="20"/>
        <v>8119.05</v>
      </c>
      <c r="O132" s="271">
        <v>1</v>
      </c>
      <c r="P132" s="279">
        <f t="shared" si="14"/>
        <v>8119.05</v>
      </c>
      <c r="Q132" s="135"/>
      <c r="R132" s="314"/>
      <c r="S132" s="135"/>
      <c r="T132" s="136"/>
      <c r="V132" s="311" t="str">
        <f t="shared" si="25"/>
        <v/>
      </c>
      <c r="W132" s="132" t="str">
        <f t="shared" si="21"/>
        <v/>
      </c>
      <c r="Y132" s="311">
        <f t="shared" si="22"/>
        <v>8119.05</v>
      </c>
      <c r="Z132" s="132" t="str">
        <f t="shared" si="23"/>
        <v/>
      </c>
    </row>
    <row r="133" spans="1:26" x14ac:dyDescent="0.25">
      <c r="A133" s="77"/>
      <c r="B133" s="223" t="s">
        <v>383</v>
      </c>
      <c r="C133" s="244" t="s">
        <v>384</v>
      </c>
      <c r="D133" s="278">
        <f t="shared" si="24"/>
        <v>1</v>
      </c>
      <c r="E133" s="285">
        <f t="shared" si="16"/>
        <v>1</v>
      </c>
      <c r="F133" s="294">
        <v>40.6</v>
      </c>
      <c r="G133" s="302">
        <v>40.6</v>
      </c>
      <c r="H133" s="295">
        <f t="shared" si="17"/>
        <v>40.6</v>
      </c>
      <c r="I133" s="267">
        <f t="shared" si="18"/>
        <v>40.6</v>
      </c>
      <c r="J133" s="225" t="s">
        <v>104</v>
      </c>
      <c r="K133" s="242"/>
      <c r="L133" s="69" t="str">
        <f t="shared" si="19"/>
        <v/>
      </c>
      <c r="M133" s="275">
        <v>1</v>
      </c>
      <c r="N133" s="134">
        <f t="shared" si="20"/>
        <v>40.6</v>
      </c>
      <c r="O133" s="271">
        <v>1</v>
      </c>
      <c r="P133" s="279">
        <f t="shared" si="14"/>
        <v>40.6</v>
      </c>
      <c r="Q133" s="135"/>
      <c r="R133" s="314"/>
      <c r="S133" s="135"/>
      <c r="T133" s="136"/>
      <c r="V133" s="311" t="str">
        <f t="shared" si="25"/>
        <v/>
      </c>
      <c r="W133" s="132" t="str">
        <f t="shared" si="21"/>
        <v/>
      </c>
      <c r="Y133" s="311">
        <f t="shared" si="22"/>
        <v>40.6</v>
      </c>
      <c r="Z133" s="132" t="str">
        <f t="shared" si="23"/>
        <v/>
      </c>
    </row>
    <row r="134" spans="1:26" x14ac:dyDescent="0.25">
      <c r="A134" s="77"/>
      <c r="B134" s="223" t="s">
        <v>385</v>
      </c>
      <c r="C134" s="244" t="s">
        <v>386</v>
      </c>
      <c r="D134" s="278">
        <f t="shared" si="24"/>
        <v>2</v>
      </c>
      <c r="E134" s="285">
        <f t="shared" si="16"/>
        <v>2</v>
      </c>
      <c r="F134" s="294">
        <v>20.3</v>
      </c>
      <c r="G134" s="302">
        <v>20.3</v>
      </c>
      <c r="H134" s="295">
        <f t="shared" si="17"/>
        <v>40.6</v>
      </c>
      <c r="I134" s="267">
        <f t="shared" si="18"/>
        <v>40.6</v>
      </c>
      <c r="J134" s="225" t="s">
        <v>104</v>
      </c>
      <c r="K134" s="242"/>
      <c r="L134" s="69" t="str">
        <f t="shared" si="19"/>
        <v/>
      </c>
      <c r="M134" s="275">
        <v>2</v>
      </c>
      <c r="N134" s="134">
        <f t="shared" si="20"/>
        <v>40.6</v>
      </c>
      <c r="O134" s="271">
        <v>2</v>
      </c>
      <c r="P134" s="279">
        <f t="shared" si="14"/>
        <v>40.6</v>
      </c>
      <c r="Q134" s="135"/>
      <c r="R134" s="314"/>
      <c r="S134" s="135"/>
      <c r="T134" s="136"/>
      <c r="V134" s="311" t="str">
        <f t="shared" si="25"/>
        <v/>
      </c>
      <c r="W134" s="132" t="str">
        <f t="shared" si="21"/>
        <v/>
      </c>
      <c r="Y134" s="311">
        <f t="shared" si="22"/>
        <v>40.6</v>
      </c>
      <c r="Z134" s="132" t="str">
        <f t="shared" si="23"/>
        <v/>
      </c>
    </row>
    <row r="135" spans="1:26" x14ac:dyDescent="0.25">
      <c r="A135" s="77"/>
      <c r="B135" s="223" t="s">
        <v>387</v>
      </c>
      <c r="C135" s="244" t="s">
        <v>388</v>
      </c>
      <c r="D135" s="278">
        <f t="shared" si="24"/>
        <v>1</v>
      </c>
      <c r="E135" s="285">
        <f t="shared" si="16"/>
        <v>1</v>
      </c>
      <c r="F135" s="294">
        <v>40.6</v>
      </c>
      <c r="G135" s="302">
        <v>40.6</v>
      </c>
      <c r="H135" s="295">
        <f t="shared" si="17"/>
        <v>40.6</v>
      </c>
      <c r="I135" s="267">
        <f t="shared" si="18"/>
        <v>40.6</v>
      </c>
      <c r="J135" s="225" t="s">
        <v>104</v>
      </c>
      <c r="K135" s="242"/>
      <c r="L135" s="69" t="str">
        <f t="shared" si="19"/>
        <v/>
      </c>
      <c r="M135" s="275">
        <v>1</v>
      </c>
      <c r="N135" s="134">
        <f t="shared" si="20"/>
        <v>40.6</v>
      </c>
      <c r="O135" s="271">
        <v>1</v>
      </c>
      <c r="P135" s="279">
        <f t="shared" ref="P135:P151" si="26">IF(ISBLANK(O135),"",SUM(O135*$G135))</f>
        <v>40.6</v>
      </c>
      <c r="Q135" s="135"/>
      <c r="R135" s="314"/>
      <c r="S135" s="135"/>
      <c r="T135" s="136"/>
      <c r="V135" s="311" t="str">
        <f t="shared" ref="V135:V151" si="27">IFERROR(IF(ISBLANK($T135),"",$T135*$AJ$7),"")</f>
        <v/>
      </c>
      <c r="W135" s="132" t="str">
        <f t="shared" si="21"/>
        <v/>
      </c>
      <c r="Y135" s="311">
        <f t="shared" si="22"/>
        <v>40.6</v>
      </c>
      <c r="Z135" s="132" t="str">
        <f t="shared" si="23"/>
        <v/>
      </c>
    </row>
    <row r="136" spans="1:26" x14ac:dyDescent="0.25">
      <c r="A136" s="77"/>
      <c r="B136" s="223" t="s">
        <v>389</v>
      </c>
      <c r="C136" s="244" t="s">
        <v>390</v>
      </c>
      <c r="D136" s="278">
        <f t="shared" si="24"/>
        <v>1</v>
      </c>
      <c r="E136" s="285">
        <f t="shared" ref="E136:E151" si="28">IF(SUM(O136,Q136)=0,"",SUM(O136,Q136))</f>
        <v>1</v>
      </c>
      <c r="F136" s="294">
        <v>1063.21</v>
      </c>
      <c r="G136" s="302">
        <v>1063.21</v>
      </c>
      <c r="H136" s="295">
        <f t="shared" si="17"/>
        <v>1063.21</v>
      </c>
      <c r="I136" s="267">
        <f t="shared" ref="I136:I151" si="29">IFERROR(G136*E136,"")</f>
        <v>1063.21</v>
      </c>
      <c r="J136" s="225" t="s">
        <v>104</v>
      </c>
      <c r="K136" s="242"/>
      <c r="L136" s="69" t="str">
        <f t="shared" si="19"/>
        <v/>
      </c>
      <c r="M136" s="275">
        <v>1</v>
      </c>
      <c r="N136" s="134">
        <f t="shared" si="20"/>
        <v>1063.21</v>
      </c>
      <c r="O136" s="271">
        <v>1</v>
      </c>
      <c r="P136" s="279">
        <f t="shared" si="26"/>
        <v>1063.21</v>
      </c>
      <c r="Q136" s="135"/>
      <c r="R136" s="314"/>
      <c r="S136" s="135"/>
      <c r="T136" s="136"/>
      <c r="V136" s="311" t="str">
        <f t="shared" si="27"/>
        <v/>
      </c>
      <c r="W136" s="132" t="str">
        <f t="shared" ref="W136:W151" si="30">IFERROR(IF(ISBLANK($AM136),"",$AM136*$BM$13),"")</f>
        <v/>
      </c>
      <c r="Y136" s="311">
        <f t="shared" ref="Y136:Y151" si="31">IF(SUM(P136,V136)=0,"",SUM(P136,V136))</f>
        <v>1063.21</v>
      </c>
      <c r="Z136" s="132" t="str">
        <f t="shared" ref="Z136:Z151" si="32">IF(SUM(R136,W136)=0,"",SUM(R136,W136))</f>
        <v/>
      </c>
    </row>
    <row r="137" spans="1:26" x14ac:dyDescent="0.25">
      <c r="A137" s="77"/>
      <c r="B137" s="223" t="s">
        <v>391</v>
      </c>
      <c r="C137" s="244" t="s">
        <v>392</v>
      </c>
      <c r="D137" s="278">
        <f t="shared" si="24"/>
        <v>1</v>
      </c>
      <c r="E137" s="285">
        <f t="shared" si="28"/>
        <v>1</v>
      </c>
      <c r="F137" s="294">
        <v>4832.7700000000004</v>
      </c>
      <c r="G137" s="302">
        <v>4832.7700000000004</v>
      </c>
      <c r="H137" s="295">
        <f t="shared" si="17"/>
        <v>4832.7700000000004</v>
      </c>
      <c r="I137" s="267">
        <f t="shared" si="29"/>
        <v>4832.7700000000004</v>
      </c>
      <c r="J137" s="225" t="s">
        <v>104</v>
      </c>
      <c r="K137" s="242"/>
      <c r="L137" s="69" t="str">
        <f t="shared" si="19"/>
        <v/>
      </c>
      <c r="M137" s="275">
        <v>1</v>
      </c>
      <c r="N137" s="134">
        <f t="shared" si="20"/>
        <v>4832.7700000000004</v>
      </c>
      <c r="O137" s="271">
        <v>1</v>
      </c>
      <c r="P137" s="279">
        <f t="shared" si="26"/>
        <v>4832.7700000000004</v>
      </c>
      <c r="Q137" s="135"/>
      <c r="R137" s="314"/>
      <c r="S137" s="135"/>
      <c r="T137" s="136"/>
      <c r="V137" s="311" t="str">
        <f t="shared" si="27"/>
        <v/>
      </c>
      <c r="W137" s="132" t="str">
        <f t="shared" si="30"/>
        <v/>
      </c>
      <c r="Y137" s="311">
        <f t="shared" si="31"/>
        <v>4832.7700000000004</v>
      </c>
      <c r="Z137" s="132" t="str">
        <f t="shared" si="32"/>
        <v/>
      </c>
    </row>
    <row r="138" spans="1:26" x14ac:dyDescent="0.25">
      <c r="A138" s="77"/>
      <c r="B138" s="223" t="s">
        <v>393</v>
      </c>
      <c r="C138" s="244" t="s">
        <v>394</v>
      </c>
      <c r="D138" s="278">
        <f t="shared" si="24"/>
        <v>1</v>
      </c>
      <c r="E138" s="285">
        <f t="shared" si="28"/>
        <v>1</v>
      </c>
      <c r="F138" s="294">
        <v>3479.59</v>
      </c>
      <c r="G138" s="302">
        <v>3479.59</v>
      </c>
      <c r="H138" s="295">
        <f t="shared" si="17"/>
        <v>3479.59</v>
      </c>
      <c r="I138" s="267">
        <f t="shared" si="29"/>
        <v>3479.59</v>
      </c>
      <c r="J138" s="225" t="s">
        <v>104</v>
      </c>
      <c r="K138" s="242"/>
      <c r="L138" s="69" t="str">
        <f t="shared" si="19"/>
        <v/>
      </c>
      <c r="M138" s="275">
        <v>1</v>
      </c>
      <c r="N138" s="134">
        <f t="shared" si="20"/>
        <v>3479.59</v>
      </c>
      <c r="O138" s="271">
        <v>1</v>
      </c>
      <c r="P138" s="279">
        <f t="shared" si="26"/>
        <v>3479.59</v>
      </c>
      <c r="Q138" s="135"/>
      <c r="R138" s="314"/>
      <c r="S138" s="135"/>
      <c r="T138" s="136"/>
      <c r="V138" s="311" t="str">
        <f t="shared" si="27"/>
        <v/>
      </c>
      <c r="W138" s="132" t="str">
        <f t="shared" si="30"/>
        <v/>
      </c>
      <c r="Y138" s="311">
        <f t="shared" si="31"/>
        <v>3479.59</v>
      </c>
      <c r="Z138" s="132" t="str">
        <f t="shared" si="32"/>
        <v/>
      </c>
    </row>
    <row r="139" spans="1:26" x14ac:dyDescent="0.25">
      <c r="A139" s="77"/>
      <c r="B139" s="223" t="s">
        <v>395</v>
      </c>
      <c r="C139" s="244" t="s">
        <v>396</v>
      </c>
      <c r="D139" s="278">
        <f t="shared" si="24"/>
        <v>1</v>
      </c>
      <c r="E139" s="285">
        <f t="shared" si="28"/>
        <v>1</v>
      </c>
      <c r="F139" s="294">
        <v>2899.66</v>
      </c>
      <c r="G139" s="302">
        <v>2899.66</v>
      </c>
      <c r="H139" s="295">
        <f t="shared" ref="H139:H151" si="33">IFERROR(SUM(D139*F139),"")</f>
        <v>2899.66</v>
      </c>
      <c r="I139" s="267">
        <f t="shared" si="29"/>
        <v>2899.66</v>
      </c>
      <c r="J139" s="225" t="s">
        <v>104</v>
      </c>
      <c r="K139" s="242"/>
      <c r="L139" s="69" t="str">
        <f t="shared" ref="L139:L151" si="34">IFERROR(IF(SUM(M139)-D139=0,"","K"),"")</f>
        <v/>
      </c>
      <c r="M139" s="275">
        <v>1</v>
      </c>
      <c r="N139" s="134">
        <f t="shared" ref="N139:N151" si="35">IF(ISBLANK(M139),"",SUM(M139*$F139))</f>
        <v>2899.66</v>
      </c>
      <c r="O139" s="271">
        <v>1</v>
      </c>
      <c r="P139" s="279">
        <f t="shared" si="26"/>
        <v>2899.66</v>
      </c>
      <c r="Q139" s="135"/>
      <c r="R139" s="314"/>
      <c r="S139" s="135"/>
      <c r="T139" s="136"/>
      <c r="V139" s="311" t="str">
        <f t="shared" si="27"/>
        <v/>
      </c>
      <c r="W139" s="132" t="str">
        <f t="shared" si="30"/>
        <v/>
      </c>
      <c r="Y139" s="311">
        <f t="shared" si="31"/>
        <v>2899.66</v>
      </c>
      <c r="Z139" s="132" t="str">
        <f t="shared" si="32"/>
        <v/>
      </c>
    </row>
    <row r="140" spans="1:26" x14ac:dyDescent="0.25">
      <c r="A140" s="77"/>
      <c r="B140" s="223" t="s">
        <v>397</v>
      </c>
      <c r="C140" s="244" t="s">
        <v>398</v>
      </c>
      <c r="D140" s="278">
        <f t="shared" si="24"/>
        <v>1</v>
      </c>
      <c r="E140" s="285">
        <f t="shared" si="28"/>
        <v>1</v>
      </c>
      <c r="F140" s="294">
        <v>2899.66</v>
      </c>
      <c r="G140" s="302">
        <v>2899.66</v>
      </c>
      <c r="H140" s="295">
        <f t="shared" si="33"/>
        <v>2899.66</v>
      </c>
      <c r="I140" s="267">
        <f t="shared" si="29"/>
        <v>2899.66</v>
      </c>
      <c r="J140" s="225" t="s">
        <v>104</v>
      </c>
      <c r="K140" s="242"/>
      <c r="L140" s="69" t="str">
        <f t="shared" si="34"/>
        <v/>
      </c>
      <c r="M140" s="275">
        <v>1</v>
      </c>
      <c r="N140" s="134">
        <f t="shared" si="35"/>
        <v>2899.66</v>
      </c>
      <c r="O140" s="271">
        <v>1</v>
      </c>
      <c r="P140" s="279">
        <f t="shared" si="26"/>
        <v>2899.66</v>
      </c>
      <c r="Q140" s="135"/>
      <c r="R140" s="314"/>
      <c r="S140" s="135"/>
      <c r="T140" s="136"/>
      <c r="V140" s="311" t="str">
        <f t="shared" si="27"/>
        <v/>
      </c>
      <c r="W140" s="132" t="str">
        <f t="shared" si="30"/>
        <v/>
      </c>
      <c r="Y140" s="311">
        <f t="shared" si="31"/>
        <v>2899.66</v>
      </c>
      <c r="Z140" s="132" t="str">
        <f t="shared" si="32"/>
        <v/>
      </c>
    </row>
    <row r="141" spans="1:26" x14ac:dyDescent="0.25">
      <c r="A141" s="77"/>
      <c r="B141" s="223" t="s">
        <v>399</v>
      </c>
      <c r="C141" s="244" t="s">
        <v>400</v>
      </c>
      <c r="D141" s="278">
        <f t="shared" si="24"/>
        <v>1</v>
      </c>
      <c r="E141" s="285">
        <f t="shared" si="28"/>
        <v>1</v>
      </c>
      <c r="F141" s="294">
        <v>2899.66</v>
      </c>
      <c r="G141" s="302">
        <v>2899.66</v>
      </c>
      <c r="H141" s="295">
        <f t="shared" si="33"/>
        <v>2899.66</v>
      </c>
      <c r="I141" s="267">
        <f t="shared" si="29"/>
        <v>2899.66</v>
      </c>
      <c r="J141" s="225" t="s">
        <v>104</v>
      </c>
      <c r="K141" s="242"/>
      <c r="L141" s="69" t="str">
        <f t="shared" si="34"/>
        <v/>
      </c>
      <c r="M141" s="275">
        <v>1</v>
      </c>
      <c r="N141" s="134">
        <f t="shared" si="35"/>
        <v>2899.66</v>
      </c>
      <c r="O141" s="271">
        <v>1</v>
      </c>
      <c r="P141" s="279">
        <f t="shared" si="26"/>
        <v>2899.66</v>
      </c>
      <c r="Q141" s="135"/>
      <c r="R141" s="314"/>
      <c r="S141" s="135"/>
      <c r="T141" s="136"/>
      <c r="V141" s="311" t="str">
        <f t="shared" si="27"/>
        <v/>
      </c>
      <c r="W141" s="132" t="str">
        <f t="shared" si="30"/>
        <v/>
      </c>
      <c r="Y141" s="311">
        <f t="shared" si="31"/>
        <v>2899.66</v>
      </c>
      <c r="Z141" s="132" t="str">
        <f t="shared" si="32"/>
        <v/>
      </c>
    </row>
    <row r="142" spans="1:26" x14ac:dyDescent="0.25">
      <c r="A142" s="77"/>
      <c r="B142" s="223" t="s">
        <v>401</v>
      </c>
      <c r="C142" s="244" t="s">
        <v>402</v>
      </c>
      <c r="D142" s="278">
        <f t="shared" si="24"/>
        <v>1</v>
      </c>
      <c r="E142" s="285">
        <f t="shared" si="28"/>
        <v>1</v>
      </c>
      <c r="F142" s="294">
        <v>2899.66</v>
      </c>
      <c r="G142" s="302">
        <v>2899.66</v>
      </c>
      <c r="H142" s="295">
        <f t="shared" si="33"/>
        <v>2899.66</v>
      </c>
      <c r="I142" s="267">
        <f t="shared" si="29"/>
        <v>2899.66</v>
      </c>
      <c r="J142" s="225" t="s">
        <v>104</v>
      </c>
      <c r="K142" s="242"/>
      <c r="L142" s="69" t="str">
        <f t="shared" si="34"/>
        <v/>
      </c>
      <c r="M142" s="275">
        <v>1</v>
      </c>
      <c r="N142" s="134">
        <f t="shared" si="35"/>
        <v>2899.66</v>
      </c>
      <c r="O142" s="271">
        <v>1</v>
      </c>
      <c r="P142" s="279">
        <f t="shared" si="26"/>
        <v>2899.66</v>
      </c>
      <c r="Q142" s="135"/>
      <c r="R142" s="314"/>
      <c r="S142" s="135"/>
      <c r="T142" s="136"/>
      <c r="V142" s="311" t="str">
        <f t="shared" si="27"/>
        <v/>
      </c>
      <c r="W142" s="132" t="str">
        <f t="shared" si="30"/>
        <v/>
      </c>
      <c r="Y142" s="311">
        <f t="shared" si="31"/>
        <v>2899.66</v>
      </c>
      <c r="Z142" s="132" t="str">
        <f t="shared" si="32"/>
        <v/>
      </c>
    </row>
    <row r="143" spans="1:26" x14ac:dyDescent="0.25">
      <c r="A143" s="77"/>
      <c r="B143" s="223" t="s">
        <v>403</v>
      </c>
      <c r="C143" s="244" t="s">
        <v>404</v>
      </c>
      <c r="D143" s="278">
        <f t="shared" si="24"/>
        <v>1</v>
      </c>
      <c r="E143" s="285">
        <f t="shared" si="28"/>
        <v>1</v>
      </c>
      <c r="F143" s="294">
        <v>3286.28</v>
      </c>
      <c r="G143" s="302">
        <v>3286.28</v>
      </c>
      <c r="H143" s="295">
        <f t="shared" si="33"/>
        <v>3286.28</v>
      </c>
      <c r="I143" s="267">
        <f t="shared" si="29"/>
        <v>3286.28</v>
      </c>
      <c r="J143" s="225" t="s">
        <v>104</v>
      </c>
      <c r="K143" s="242"/>
      <c r="L143" s="69" t="str">
        <f t="shared" si="34"/>
        <v/>
      </c>
      <c r="M143" s="275">
        <v>1</v>
      </c>
      <c r="N143" s="134">
        <f t="shared" si="35"/>
        <v>3286.28</v>
      </c>
      <c r="O143" s="271">
        <v>1</v>
      </c>
      <c r="P143" s="279">
        <f t="shared" si="26"/>
        <v>3286.28</v>
      </c>
      <c r="Q143" s="135"/>
      <c r="R143" s="314"/>
      <c r="S143" s="135"/>
      <c r="T143" s="136"/>
      <c r="V143" s="311" t="str">
        <f t="shared" si="27"/>
        <v/>
      </c>
      <c r="W143" s="132" t="str">
        <f t="shared" si="30"/>
        <v/>
      </c>
      <c r="Y143" s="311">
        <f t="shared" si="31"/>
        <v>3286.28</v>
      </c>
      <c r="Z143" s="132" t="str">
        <f t="shared" si="32"/>
        <v/>
      </c>
    </row>
    <row r="144" spans="1:26" x14ac:dyDescent="0.25">
      <c r="A144" s="77"/>
      <c r="B144" s="223" t="s">
        <v>405</v>
      </c>
      <c r="C144" s="244" t="s">
        <v>406</v>
      </c>
      <c r="D144" s="278">
        <f t="shared" si="24"/>
        <v>1</v>
      </c>
      <c r="E144" s="285">
        <f t="shared" si="28"/>
        <v>1</v>
      </c>
      <c r="F144" s="294">
        <v>3769.56</v>
      </c>
      <c r="G144" s="302">
        <v>3769.56</v>
      </c>
      <c r="H144" s="295">
        <f t="shared" si="33"/>
        <v>3769.56</v>
      </c>
      <c r="I144" s="267">
        <f t="shared" si="29"/>
        <v>3769.56</v>
      </c>
      <c r="J144" s="225" t="s">
        <v>104</v>
      </c>
      <c r="K144" s="242"/>
      <c r="L144" s="69" t="str">
        <f t="shared" si="34"/>
        <v/>
      </c>
      <c r="M144" s="275">
        <v>1</v>
      </c>
      <c r="N144" s="134">
        <f t="shared" si="35"/>
        <v>3769.56</v>
      </c>
      <c r="O144" s="271">
        <v>1</v>
      </c>
      <c r="P144" s="279">
        <f t="shared" si="26"/>
        <v>3769.56</v>
      </c>
      <c r="Q144" s="135"/>
      <c r="R144" s="314"/>
      <c r="S144" s="135"/>
      <c r="T144" s="136"/>
      <c r="V144" s="311" t="str">
        <f t="shared" si="27"/>
        <v/>
      </c>
      <c r="W144" s="132" t="str">
        <f t="shared" si="30"/>
        <v/>
      </c>
      <c r="Y144" s="311">
        <f t="shared" si="31"/>
        <v>3769.56</v>
      </c>
      <c r="Z144" s="132" t="str">
        <f t="shared" si="32"/>
        <v/>
      </c>
    </row>
    <row r="145" spans="1:26" x14ac:dyDescent="0.25">
      <c r="A145" s="77"/>
      <c r="B145" s="223" t="s">
        <v>407</v>
      </c>
      <c r="C145" s="244" t="s">
        <v>408</v>
      </c>
      <c r="D145" s="278">
        <f t="shared" ref="D145:D151" si="36">IF(SUM(M145,Q145)=0,"",SUM(M145,Q145))</f>
        <v>1</v>
      </c>
      <c r="E145" s="285">
        <f t="shared" si="28"/>
        <v>1</v>
      </c>
      <c r="F145" s="294">
        <v>3672.9</v>
      </c>
      <c r="G145" s="302">
        <v>3672.9</v>
      </c>
      <c r="H145" s="295">
        <f t="shared" si="33"/>
        <v>3672.9</v>
      </c>
      <c r="I145" s="267">
        <f t="shared" si="29"/>
        <v>3672.9</v>
      </c>
      <c r="J145" s="225" t="s">
        <v>104</v>
      </c>
      <c r="K145" s="242"/>
      <c r="L145" s="69" t="str">
        <f t="shared" si="34"/>
        <v/>
      </c>
      <c r="M145" s="275">
        <v>1</v>
      </c>
      <c r="N145" s="134">
        <f t="shared" si="35"/>
        <v>3672.9</v>
      </c>
      <c r="O145" s="271">
        <v>1</v>
      </c>
      <c r="P145" s="279">
        <f t="shared" si="26"/>
        <v>3672.9</v>
      </c>
      <c r="Q145" s="135"/>
      <c r="R145" s="314"/>
      <c r="S145" s="135"/>
      <c r="T145" s="136"/>
      <c r="V145" s="311" t="str">
        <f t="shared" si="27"/>
        <v/>
      </c>
      <c r="W145" s="132" t="str">
        <f t="shared" si="30"/>
        <v/>
      </c>
      <c r="Y145" s="311">
        <f t="shared" si="31"/>
        <v>3672.9</v>
      </c>
      <c r="Z145" s="132" t="str">
        <f t="shared" si="32"/>
        <v/>
      </c>
    </row>
    <row r="146" spans="1:26" x14ac:dyDescent="0.25">
      <c r="A146" s="77"/>
      <c r="B146" s="223"/>
      <c r="C146" s="244"/>
      <c r="D146" s="278" t="str">
        <f t="shared" si="36"/>
        <v/>
      </c>
      <c r="E146" s="285" t="str">
        <f t="shared" si="28"/>
        <v/>
      </c>
      <c r="F146" s="294"/>
      <c r="G146" s="130"/>
      <c r="H146" s="295" t="str">
        <f t="shared" si="33"/>
        <v/>
      </c>
      <c r="I146" s="267" t="str">
        <f t="shared" si="29"/>
        <v/>
      </c>
      <c r="J146" s="225"/>
      <c r="K146" s="242"/>
      <c r="L146" s="69" t="str">
        <f t="shared" si="34"/>
        <v/>
      </c>
      <c r="M146" s="275" t="s">
        <v>425</v>
      </c>
      <c r="N146" s="134"/>
      <c r="O146" s="271" t="s">
        <v>425</v>
      </c>
      <c r="P146" s="279"/>
      <c r="Q146" s="135"/>
      <c r="R146" s="314"/>
      <c r="S146" s="135"/>
      <c r="T146" s="136"/>
      <c r="V146" s="311" t="str">
        <f t="shared" si="27"/>
        <v/>
      </c>
      <c r="W146" s="132" t="str">
        <f t="shared" si="30"/>
        <v/>
      </c>
      <c r="Y146" s="311" t="str">
        <f t="shared" si="31"/>
        <v/>
      </c>
      <c r="Z146" s="132" t="str">
        <f t="shared" si="32"/>
        <v/>
      </c>
    </row>
    <row r="147" spans="1:26" x14ac:dyDescent="0.25">
      <c r="A147" s="77"/>
      <c r="B147" s="223"/>
      <c r="C147" s="245" t="s">
        <v>409</v>
      </c>
      <c r="D147" s="278" t="str">
        <f t="shared" si="36"/>
        <v/>
      </c>
      <c r="E147" s="285" t="str">
        <f t="shared" si="28"/>
        <v/>
      </c>
      <c r="F147" s="294"/>
      <c r="G147" s="130"/>
      <c r="H147" s="295" t="str">
        <f t="shared" si="33"/>
        <v/>
      </c>
      <c r="I147" s="267" t="str">
        <f t="shared" si="29"/>
        <v/>
      </c>
      <c r="J147" s="225"/>
      <c r="K147" s="242"/>
      <c r="L147" s="69" t="str">
        <f t="shared" si="34"/>
        <v/>
      </c>
      <c r="M147" s="275" t="s">
        <v>425</v>
      </c>
      <c r="N147" s="134"/>
      <c r="O147" s="271" t="s">
        <v>425</v>
      </c>
      <c r="P147" s="279"/>
      <c r="Q147" s="135"/>
      <c r="R147" s="314"/>
      <c r="S147" s="135"/>
      <c r="T147" s="136"/>
      <c r="V147" s="311" t="str">
        <f t="shared" si="27"/>
        <v/>
      </c>
      <c r="W147" s="132" t="str">
        <f t="shared" si="30"/>
        <v/>
      </c>
      <c r="Y147" s="311" t="str">
        <f t="shared" si="31"/>
        <v/>
      </c>
      <c r="Z147" s="132" t="str">
        <f t="shared" si="32"/>
        <v/>
      </c>
    </row>
    <row r="148" spans="1:26" x14ac:dyDescent="0.25">
      <c r="A148" s="77"/>
      <c r="B148" s="223" t="s">
        <v>410</v>
      </c>
      <c r="C148" s="244" t="s">
        <v>411</v>
      </c>
      <c r="D148" s="278">
        <f t="shared" si="36"/>
        <v>5</v>
      </c>
      <c r="E148" s="285">
        <f t="shared" si="28"/>
        <v>5</v>
      </c>
      <c r="F148" s="294">
        <v>446.1</v>
      </c>
      <c r="G148" s="302">
        <v>446.1</v>
      </c>
      <c r="H148" s="295">
        <f t="shared" si="33"/>
        <v>2230.5</v>
      </c>
      <c r="I148" s="267">
        <f t="shared" si="29"/>
        <v>2230.5</v>
      </c>
      <c r="J148" s="225" t="s">
        <v>104</v>
      </c>
      <c r="K148" s="242"/>
      <c r="L148" s="69" t="str">
        <f t="shared" si="34"/>
        <v/>
      </c>
      <c r="M148" s="275">
        <v>5</v>
      </c>
      <c r="N148" s="134">
        <f t="shared" si="35"/>
        <v>2230.5</v>
      </c>
      <c r="O148" s="271">
        <v>5</v>
      </c>
      <c r="P148" s="279">
        <f t="shared" si="26"/>
        <v>2230.5</v>
      </c>
      <c r="Q148" s="135"/>
      <c r="R148" s="314"/>
      <c r="S148" s="135"/>
      <c r="T148" s="136"/>
      <c r="V148" s="311" t="str">
        <f t="shared" si="27"/>
        <v/>
      </c>
      <c r="W148" s="132" t="str">
        <f t="shared" si="30"/>
        <v/>
      </c>
      <c r="Y148" s="311">
        <f t="shared" si="31"/>
        <v>2230.5</v>
      </c>
      <c r="Z148" s="132" t="str">
        <f t="shared" si="32"/>
        <v/>
      </c>
    </row>
    <row r="149" spans="1:26" x14ac:dyDescent="0.25">
      <c r="A149" s="77"/>
      <c r="B149" s="223" t="s">
        <v>412</v>
      </c>
      <c r="C149" s="244" t="s">
        <v>436</v>
      </c>
      <c r="D149" s="278">
        <f t="shared" si="36"/>
        <v>2</v>
      </c>
      <c r="E149" s="285">
        <f t="shared" si="28"/>
        <v>2</v>
      </c>
      <c r="F149" s="294">
        <v>644.37</v>
      </c>
      <c r="G149" s="302">
        <v>644.37</v>
      </c>
      <c r="H149" s="295">
        <f t="shared" si="33"/>
        <v>1288.74</v>
      </c>
      <c r="I149" s="267">
        <f t="shared" si="29"/>
        <v>1288.74</v>
      </c>
      <c r="J149" s="225" t="s">
        <v>104</v>
      </c>
      <c r="K149" s="242"/>
      <c r="L149" s="69" t="str">
        <f t="shared" si="34"/>
        <v/>
      </c>
      <c r="M149" s="275">
        <v>2</v>
      </c>
      <c r="N149" s="134">
        <f t="shared" si="35"/>
        <v>1288.74</v>
      </c>
      <c r="O149" s="271">
        <v>2</v>
      </c>
      <c r="P149" s="279">
        <f t="shared" si="26"/>
        <v>1288.74</v>
      </c>
      <c r="Q149" s="135"/>
      <c r="R149" s="314"/>
      <c r="S149" s="135"/>
      <c r="T149" s="136"/>
      <c r="V149" s="311" t="str">
        <f t="shared" si="27"/>
        <v/>
      </c>
      <c r="W149" s="132" t="str">
        <f t="shared" si="30"/>
        <v/>
      </c>
      <c r="Y149" s="311">
        <f t="shared" si="31"/>
        <v>1288.74</v>
      </c>
      <c r="Z149" s="132" t="str">
        <f t="shared" si="32"/>
        <v/>
      </c>
    </row>
    <row r="150" spans="1:26" x14ac:dyDescent="0.25">
      <c r="A150" s="77"/>
      <c r="B150" s="223" t="s">
        <v>413</v>
      </c>
      <c r="C150" s="244" t="s">
        <v>414</v>
      </c>
      <c r="D150" s="278">
        <f t="shared" si="36"/>
        <v>2</v>
      </c>
      <c r="E150" s="285">
        <f t="shared" si="28"/>
        <v>2</v>
      </c>
      <c r="F150" s="133">
        <v>1982.67</v>
      </c>
      <c r="G150" s="301">
        <v>1982.67</v>
      </c>
      <c r="H150" s="290">
        <f t="shared" si="33"/>
        <v>3965.34</v>
      </c>
      <c r="I150" s="284">
        <f t="shared" si="29"/>
        <v>3965.34</v>
      </c>
      <c r="J150" s="225" t="s">
        <v>104</v>
      </c>
      <c r="K150" s="242"/>
      <c r="L150" s="69" t="str">
        <f t="shared" si="34"/>
        <v/>
      </c>
      <c r="M150" s="275">
        <v>2</v>
      </c>
      <c r="N150" s="134">
        <f t="shared" si="35"/>
        <v>3965.34</v>
      </c>
      <c r="O150" s="271">
        <v>2</v>
      </c>
      <c r="P150" s="281">
        <f t="shared" si="26"/>
        <v>3965.34</v>
      </c>
      <c r="Q150" s="135"/>
      <c r="R150" s="314"/>
      <c r="S150" s="135"/>
      <c r="T150" s="136"/>
      <c r="V150" s="311" t="str">
        <f t="shared" si="27"/>
        <v/>
      </c>
      <c r="W150" s="132" t="str">
        <f t="shared" si="30"/>
        <v/>
      </c>
      <c r="Y150" s="311">
        <f t="shared" si="31"/>
        <v>3965.34</v>
      </c>
      <c r="Z150" s="132" t="str">
        <f t="shared" si="32"/>
        <v/>
      </c>
    </row>
    <row r="151" spans="1:26" ht="15.75" thickBot="1" x14ac:dyDescent="0.3">
      <c r="A151" s="77"/>
      <c r="B151" s="137"/>
      <c r="C151" s="138" t="s">
        <v>457</v>
      </c>
      <c r="D151" s="277" t="str">
        <f t="shared" si="36"/>
        <v/>
      </c>
      <c r="E151" s="277">
        <f t="shared" si="28"/>
        <v>1</v>
      </c>
      <c r="F151" s="139"/>
      <c r="G151" s="355">
        <v>11871</v>
      </c>
      <c r="H151" s="291" t="str">
        <f t="shared" si="33"/>
        <v/>
      </c>
      <c r="I151" s="287">
        <f t="shared" si="29"/>
        <v>11871</v>
      </c>
      <c r="J151" s="283" t="s">
        <v>104</v>
      </c>
      <c r="K151" s="140"/>
      <c r="L151" s="199" t="str">
        <f t="shared" si="34"/>
        <v/>
      </c>
      <c r="M151" s="276"/>
      <c r="N151" s="141" t="str">
        <f t="shared" si="35"/>
        <v/>
      </c>
      <c r="O151" s="280">
        <v>1</v>
      </c>
      <c r="P151" s="282">
        <f t="shared" si="26"/>
        <v>11871</v>
      </c>
      <c r="Q151" s="142"/>
      <c r="R151" s="315"/>
      <c r="S151" s="142"/>
      <c r="T151" s="143"/>
      <c r="U151" s="316"/>
      <c r="V151" s="317" t="str">
        <f t="shared" si="27"/>
        <v/>
      </c>
      <c r="W151" s="143" t="str">
        <f t="shared" si="30"/>
        <v/>
      </c>
      <c r="X151" s="318"/>
      <c r="Y151" s="317">
        <f t="shared" si="31"/>
        <v>11871</v>
      </c>
      <c r="Z151" s="143" t="str">
        <f t="shared" si="32"/>
        <v/>
      </c>
    </row>
    <row r="152" spans="1:26" s="95" customFormat="1" x14ac:dyDescent="0.25">
      <c r="C152" s="169" t="s">
        <v>415</v>
      </c>
      <c r="D152" s="170"/>
      <c r="E152" s="170"/>
      <c r="F152" s="144"/>
      <c r="G152" s="144"/>
      <c r="H152" s="171">
        <f>SUM(H7:H151)</f>
        <v>553389.48</v>
      </c>
      <c r="I152" s="319">
        <f>SUM(I7:I151)</f>
        <v>567832.92999999993</v>
      </c>
      <c r="J152" s="144"/>
      <c r="K152" s="144"/>
      <c r="L152" s="145"/>
      <c r="M152" s="172"/>
      <c r="N152" s="171">
        <f>SUM(N7:N151)</f>
        <v>553389.48</v>
      </c>
      <c r="O152" s="171"/>
      <c r="P152" s="260">
        <f>SUM(P7:P151)</f>
        <v>567832.92999999993</v>
      </c>
      <c r="Q152" s="171"/>
      <c r="R152" s="320">
        <f>SUM(R7:R151)</f>
        <v>0</v>
      </c>
      <c r="S152" s="171"/>
      <c r="T152" s="320">
        <f>SUM(T7:T151)</f>
        <v>0</v>
      </c>
      <c r="U152" s="320"/>
      <c r="V152" s="260">
        <f t="shared" ref="V152:W152" si="37">SUM(V7:V151)</f>
        <v>0</v>
      </c>
      <c r="W152" s="260">
        <f t="shared" si="37"/>
        <v>0</v>
      </c>
      <c r="X152" s="320"/>
      <c r="Y152" s="260">
        <f t="shared" ref="Y152:Z152" si="38">SUM(Y7:Y151)</f>
        <v>567832.92999999993</v>
      </c>
      <c r="Z152" s="319">
        <f t="shared" si="38"/>
        <v>0</v>
      </c>
    </row>
    <row r="153" spans="1:26" s="173" customFormat="1" x14ac:dyDescent="0.25">
      <c r="A153" s="95"/>
      <c r="B153" s="95"/>
      <c r="C153" s="174" t="s">
        <v>416</v>
      </c>
      <c r="D153" s="175"/>
      <c r="E153" s="175"/>
      <c r="F153" s="83"/>
      <c r="G153" s="83"/>
      <c r="H153" s="82">
        <f>SUMIF($J$7:$J$151,"x",$H$7:$H$151)</f>
        <v>553389.48</v>
      </c>
      <c r="I153" s="321">
        <f>SUMIF($J$7:$J$151,"x",$I$7:$I$151)</f>
        <v>567832.92999999993</v>
      </c>
      <c r="J153" s="83"/>
      <c r="K153" s="83"/>
      <c r="L153" s="84"/>
      <c r="M153" s="176"/>
      <c r="N153" s="84">
        <f>SUMIF($J$7:$J$151,"x",N$7:N$151)</f>
        <v>553389.48</v>
      </c>
      <c r="O153" s="84"/>
      <c r="P153" s="84">
        <f>SUMIF($J$7:$J$151,"x",P$7:P$151)</f>
        <v>567832.92999999993</v>
      </c>
      <c r="Q153" s="84"/>
      <c r="R153" s="84">
        <f>SUMIF($J$7:$J$151,"x",R$7:R$151)</f>
        <v>0</v>
      </c>
      <c r="S153" s="84"/>
      <c r="T153" s="84">
        <f>SUMIF($J$7:$J$151,"x",T$7:T$151)</f>
        <v>0</v>
      </c>
      <c r="U153" s="84"/>
      <c r="V153" s="84">
        <f t="shared" ref="V153:W153" si="39">SUMIF($J$7:$J$151,"x",V$7:V$151)</f>
        <v>0</v>
      </c>
      <c r="W153" s="84">
        <f t="shared" si="39"/>
        <v>0</v>
      </c>
      <c r="X153" s="84"/>
      <c r="Y153" s="84">
        <f t="shared" ref="Y153:Z153" si="40">SUMIF($J$7:$J$151,"x",Y$7:Y$151)</f>
        <v>567832.92999999993</v>
      </c>
      <c r="Z153" s="178">
        <f t="shared" si="40"/>
        <v>0</v>
      </c>
    </row>
    <row r="154" spans="1:26" s="173" customFormat="1" x14ac:dyDescent="0.25">
      <c r="A154" s="95"/>
      <c r="B154" s="95"/>
      <c r="C154" s="174" t="s">
        <v>417</v>
      </c>
      <c r="D154" s="175"/>
      <c r="E154" s="175"/>
      <c r="F154" s="83"/>
      <c r="G154" s="83"/>
      <c r="H154" s="85">
        <f>SUMIF($K$7:$K$151,"x",$H$7:$H$151)</f>
        <v>0</v>
      </c>
      <c r="I154" s="322">
        <f>SUMIF($K$7:$K$151,"x",$H$7:$H$151)</f>
        <v>0</v>
      </c>
      <c r="J154" s="83"/>
      <c r="K154" s="83"/>
      <c r="L154" s="84"/>
      <c r="M154" s="176"/>
      <c r="N154" s="84">
        <f>SUMIF($K$7:$K$151,"x",N$7:N$151)</f>
        <v>0</v>
      </c>
      <c r="O154" s="84"/>
      <c r="P154" s="84">
        <f>SUMIF($K$7:$K$151,"x",P$7:P$151)</f>
        <v>0</v>
      </c>
      <c r="Q154" s="84"/>
      <c r="R154" s="84">
        <f>SUMIF($K$7:$K$151,"x",R$7:R$151)</f>
        <v>0</v>
      </c>
      <c r="S154" s="84"/>
      <c r="T154" s="84">
        <f>SUMIF($K$7:$K$151,"x",T$7:T$151)</f>
        <v>0</v>
      </c>
      <c r="U154" s="84"/>
      <c r="V154" s="84">
        <f t="shared" ref="V154:W154" si="41">SUMIF($K$7:$K$151,"x",V$7:V$151)</f>
        <v>0</v>
      </c>
      <c r="W154" s="84">
        <f t="shared" si="41"/>
        <v>0</v>
      </c>
      <c r="X154" s="84"/>
      <c r="Y154" s="84">
        <f t="shared" ref="Y154:Z154" si="42">SUMIF($K$7:$K$151,"x",Y$7:Y$151)</f>
        <v>0</v>
      </c>
      <c r="Z154" s="178">
        <f t="shared" si="42"/>
        <v>0</v>
      </c>
    </row>
    <row r="155" spans="1:26" s="95" customFormat="1" x14ac:dyDescent="0.25">
      <c r="C155" s="179" t="s">
        <v>29</v>
      </c>
      <c r="D155" s="180"/>
      <c r="E155" s="180"/>
      <c r="F155" s="181"/>
      <c r="G155" s="181"/>
      <c r="H155" s="86">
        <f>H152*2.5%</f>
        <v>13834.737000000001</v>
      </c>
      <c r="I155" s="323">
        <f>I152*2.5%</f>
        <v>14195.823249999999</v>
      </c>
      <c r="J155" s="182"/>
      <c r="K155" s="182"/>
      <c r="L155" s="183"/>
      <c r="M155" s="184"/>
      <c r="N155" s="185">
        <f>N152*2.5%</f>
        <v>13834.737000000001</v>
      </c>
      <c r="O155" s="185"/>
      <c r="P155" s="185">
        <f>P152*2.5%</f>
        <v>14195.823249999999</v>
      </c>
      <c r="Q155" s="185"/>
      <c r="R155" s="185">
        <f>R152*2.5%</f>
        <v>0</v>
      </c>
      <c r="S155" s="185"/>
      <c r="T155" s="185">
        <f>T152*2.5%</f>
        <v>0</v>
      </c>
      <c r="U155" s="185"/>
      <c r="V155" s="185">
        <f t="shared" ref="V155:W155" si="43">V152*2.5%</f>
        <v>0</v>
      </c>
      <c r="W155" s="185">
        <f t="shared" si="43"/>
        <v>0</v>
      </c>
      <c r="X155" s="185"/>
      <c r="Y155" s="185">
        <f t="shared" ref="Y155:Z155" si="44">Y152*2.5%</f>
        <v>14195.823249999999</v>
      </c>
      <c r="Z155" s="186">
        <f t="shared" si="44"/>
        <v>0</v>
      </c>
    </row>
    <row r="156" spans="1:26" s="173" customFormat="1" x14ac:dyDescent="0.25">
      <c r="A156" s="95"/>
      <c r="B156" s="95"/>
      <c r="C156" s="174" t="s">
        <v>416</v>
      </c>
      <c r="D156" s="187"/>
      <c r="E156" s="187"/>
      <c r="F156" s="188"/>
      <c r="G156" s="188"/>
      <c r="H156" s="84">
        <f>H155*H153/H152</f>
        <v>13834.737000000001</v>
      </c>
      <c r="I156" s="324">
        <f>I155*I153/I152</f>
        <v>14195.823249999999</v>
      </c>
      <c r="J156" s="176"/>
      <c r="K156" s="176"/>
      <c r="L156" s="177"/>
      <c r="M156" s="83"/>
      <c r="N156" s="84">
        <f>IFERROR(N155*N153/N152,0)</f>
        <v>13834.737000000001</v>
      </c>
      <c r="O156" s="84"/>
      <c r="P156" s="84">
        <f>IFERROR(P155*P153/P152,0)</f>
        <v>14195.823249999999</v>
      </c>
      <c r="Q156" s="84"/>
      <c r="R156" s="84">
        <f>IFERROR(R155*R153/R152,0)</f>
        <v>0</v>
      </c>
      <c r="S156" s="84"/>
      <c r="T156" s="84">
        <f>IFERROR(T155*T153/T152,0)</f>
        <v>0</v>
      </c>
      <c r="U156" s="84"/>
      <c r="V156" s="84">
        <f t="shared" ref="V156:W156" si="45">IFERROR(V155*V153/V152,0)</f>
        <v>0</v>
      </c>
      <c r="W156" s="84">
        <f t="shared" si="45"/>
        <v>0</v>
      </c>
      <c r="X156" s="84"/>
      <c r="Y156" s="84">
        <f t="shared" ref="Y156:Z156" si="46">IFERROR(Y155*Y153/Y152,0)</f>
        <v>14195.823249999999</v>
      </c>
      <c r="Z156" s="178">
        <f t="shared" si="46"/>
        <v>0</v>
      </c>
    </row>
    <row r="157" spans="1:26" s="173" customFormat="1" x14ac:dyDescent="0.25">
      <c r="A157" s="95"/>
      <c r="B157" s="95"/>
      <c r="C157" s="174" t="s">
        <v>417</v>
      </c>
      <c r="D157" s="187"/>
      <c r="E157" s="187"/>
      <c r="F157" s="188"/>
      <c r="G157" s="188"/>
      <c r="H157" s="84">
        <f>H155*H154/H152</f>
        <v>0</v>
      </c>
      <c r="I157" s="324">
        <f>I155*I154/I152</f>
        <v>0</v>
      </c>
      <c r="J157" s="176"/>
      <c r="K157" s="176"/>
      <c r="L157" s="177"/>
      <c r="M157" s="83"/>
      <c r="N157" s="84">
        <f>IFERROR(N155*N154/N152,0)</f>
        <v>0</v>
      </c>
      <c r="O157" s="84"/>
      <c r="P157" s="84">
        <f>IFERROR(P155*P154/P152,0)</f>
        <v>0</v>
      </c>
      <c r="Q157" s="84"/>
      <c r="R157" s="84">
        <f>IFERROR(R155*R154/R152,0)</f>
        <v>0</v>
      </c>
      <c r="S157" s="84"/>
      <c r="T157" s="84">
        <f>IFERROR(T155*T154/T152,0)</f>
        <v>0</v>
      </c>
      <c r="U157" s="84"/>
      <c r="V157" s="84">
        <f t="shared" ref="V157:W157" si="47">IFERROR(V155*V154/V152,0)</f>
        <v>0</v>
      </c>
      <c r="W157" s="84">
        <f t="shared" si="47"/>
        <v>0</v>
      </c>
      <c r="X157" s="84"/>
      <c r="Y157" s="84">
        <f t="shared" ref="Y157:Z157" si="48">IFERROR(Y155*Y154/Y152,0)</f>
        <v>0</v>
      </c>
      <c r="Z157" s="178">
        <f t="shared" si="48"/>
        <v>0</v>
      </c>
    </row>
    <row r="158" spans="1:26" s="95" customFormat="1" x14ac:dyDescent="0.25">
      <c r="C158" s="189" t="s">
        <v>456</v>
      </c>
      <c r="D158" s="87"/>
      <c r="E158" s="87"/>
      <c r="F158" s="190"/>
      <c r="G158" s="190"/>
      <c r="H158" s="87">
        <f>SUM(H153:H155)</f>
        <v>567224.21699999995</v>
      </c>
      <c r="I158" s="325">
        <f>SUM(I153:I155)</f>
        <v>582028.75324999995</v>
      </c>
      <c r="J158" s="190"/>
      <c r="K158" s="190"/>
      <c r="L158" s="87"/>
      <c r="M158" s="190"/>
      <c r="N158" s="87">
        <f>N152+N155</f>
        <v>567224.21699999995</v>
      </c>
      <c r="O158" s="87"/>
      <c r="P158" s="87">
        <f>P152+P155</f>
        <v>582028.75324999995</v>
      </c>
      <c r="Q158" s="87"/>
      <c r="R158" s="87">
        <f>R152+R155</f>
        <v>0</v>
      </c>
      <c r="S158" s="87"/>
      <c r="T158" s="87">
        <f>T152+T155</f>
        <v>0</v>
      </c>
      <c r="U158" s="87"/>
      <c r="V158" s="87">
        <f t="shared" ref="V158:W160" si="49">V152+V155</f>
        <v>0</v>
      </c>
      <c r="W158" s="87">
        <f t="shared" si="49"/>
        <v>0</v>
      </c>
      <c r="X158" s="87"/>
      <c r="Y158" s="87">
        <f t="shared" ref="Y158:Z160" si="50">Y152+Y155</f>
        <v>582028.75324999995</v>
      </c>
      <c r="Z158" s="191">
        <f t="shared" si="50"/>
        <v>0</v>
      </c>
    </row>
    <row r="159" spans="1:26" s="173" customFormat="1" x14ac:dyDescent="0.25">
      <c r="A159" s="95"/>
      <c r="B159" s="95"/>
      <c r="C159" s="174" t="s">
        <v>418</v>
      </c>
      <c r="D159" s="84"/>
      <c r="E159" s="84"/>
      <c r="F159" s="83"/>
      <c r="G159" s="83"/>
      <c r="H159" s="82">
        <f>SUMIF($J$7:$J$151,"x",$H$7:$H$151)+H156</f>
        <v>567224.21699999995</v>
      </c>
      <c r="I159" s="321">
        <f>SUMIF($J$7:$J$151,"x",$I$7:$I$151)+I156</f>
        <v>582028.75324999995</v>
      </c>
      <c r="J159" s="83"/>
      <c r="K159" s="83"/>
      <c r="L159" s="84"/>
      <c r="M159" s="83"/>
      <c r="N159" s="84">
        <f t="shared" ref="N159:N160" si="51">N153+N156</f>
        <v>567224.21699999995</v>
      </c>
      <c r="O159" s="84"/>
      <c r="P159" s="84">
        <f>P153+P156</f>
        <v>582028.75324999995</v>
      </c>
      <c r="Q159" s="84"/>
      <c r="R159" s="84">
        <f t="shared" ref="R159:T160" si="52">R153+R156</f>
        <v>0</v>
      </c>
      <c r="S159" s="84"/>
      <c r="T159" s="84">
        <f t="shared" si="52"/>
        <v>0</v>
      </c>
      <c r="U159" s="84"/>
      <c r="V159" s="84">
        <f t="shared" si="49"/>
        <v>0</v>
      </c>
      <c r="W159" s="84">
        <f t="shared" si="49"/>
        <v>0</v>
      </c>
      <c r="X159" s="84"/>
      <c r="Y159" s="84">
        <f t="shared" si="50"/>
        <v>582028.75324999995</v>
      </c>
      <c r="Z159" s="178">
        <f t="shared" si="50"/>
        <v>0</v>
      </c>
    </row>
    <row r="160" spans="1:26" s="173" customFormat="1" x14ac:dyDescent="0.25">
      <c r="A160" s="95"/>
      <c r="B160" s="95"/>
      <c r="C160" s="174" t="s">
        <v>419</v>
      </c>
      <c r="D160" s="84"/>
      <c r="E160" s="84"/>
      <c r="F160" s="83"/>
      <c r="G160" s="83"/>
      <c r="H160" s="85">
        <f>SUMIF($K$7:$K$151,"x",$H$7:$H$151)+H157</f>
        <v>0</v>
      </c>
      <c r="I160" s="322">
        <f>SUMIF($K$7:$K$151,"x",$I$7:$I$151)+I157</f>
        <v>0</v>
      </c>
      <c r="J160" s="83"/>
      <c r="K160" s="83"/>
      <c r="L160" s="84"/>
      <c r="M160" s="83"/>
      <c r="N160" s="84">
        <f t="shared" si="51"/>
        <v>0</v>
      </c>
      <c r="O160" s="84"/>
      <c r="P160" s="84">
        <f>P154+P157</f>
        <v>0</v>
      </c>
      <c r="Q160" s="84"/>
      <c r="R160" s="84">
        <f t="shared" si="52"/>
        <v>0</v>
      </c>
      <c r="S160" s="84"/>
      <c r="T160" s="84">
        <f t="shared" si="52"/>
        <v>0</v>
      </c>
      <c r="U160" s="84"/>
      <c r="V160" s="84">
        <f t="shared" si="49"/>
        <v>0</v>
      </c>
      <c r="W160" s="84">
        <f t="shared" si="49"/>
        <v>0</v>
      </c>
      <c r="X160" s="84"/>
      <c r="Y160" s="84">
        <f t="shared" si="50"/>
        <v>0</v>
      </c>
      <c r="Z160" s="178">
        <f t="shared" si="50"/>
        <v>0</v>
      </c>
    </row>
    <row r="161" spans="1:26" s="95" customFormat="1" x14ac:dyDescent="0.25">
      <c r="C161" s="179" t="s">
        <v>420</v>
      </c>
      <c r="D161" s="192"/>
      <c r="E161" s="192"/>
      <c r="F161" s="181"/>
      <c r="G161" s="181"/>
      <c r="H161" s="147">
        <v>1864.7278126129074</v>
      </c>
      <c r="I161" s="336">
        <v>2110.8898631604043</v>
      </c>
      <c r="J161" s="182"/>
      <c r="K161" s="182"/>
      <c r="L161" s="183"/>
      <c r="M161" s="184"/>
      <c r="N161" s="185">
        <f>$H$161*N152/$H$152</f>
        <v>1864.7278126129074</v>
      </c>
      <c r="O161" s="185"/>
      <c r="P161" s="185">
        <f>$I$161*P152/$I$152</f>
        <v>2110.8898631604043</v>
      </c>
      <c r="Q161" s="185"/>
      <c r="R161" s="185">
        <f>$H$161*R152/$H$152</f>
        <v>0</v>
      </c>
      <c r="S161" s="185"/>
      <c r="T161" s="185">
        <f>$H$161*T152/$H$152</f>
        <v>0</v>
      </c>
      <c r="U161" s="185"/>
      <c r="V161" s="185">
        <f t="shared" ref="V161:W161" si="53">$H$161*V152/$H$152</f>
        <v>0</v>
      </c>
      <c r="W161" s="185">
        <f t="shared" si="53"/>
        <v>0</v>
      </c>
      <c r="X161" s="185"/>
      <c r="Y161" s="185">
        <f>$I$161*Y152/$I$152</f>
        <v>2110.8898631604043</v>
      </c>
      <c r="Z161" s="186">
        <f t="shared" ref="Z161" si="54">$H$161*Z152/$H$152</f>
        <v>0</v>
      </c>
    </row>
    <row r="162" spans="1:26" s="95" customFormat="1" ht="15.75" thickBot="1" x14ac:dyDescent="0.3">
      <c r="C162" s="193" t="s">
        <v>421</v>
      </c>
      <c r="D162" s="194"/>
      <c r="E162" s="194"/>
      <c r="F162" s="195"/>
      <c r="G162" s="195"/>
      <c r="H162" s="194">
        <v>0</v>
      </c>
      <c r="I162" s="262">
        <v>0</v>
      </c>
      <c r="J162" s="195"/>
      <c r="K162" s="195"/>
      <c r="L162" s="194"/>
      <c r="M162" s="195"/>
      <c r="N162" s="196">
        <f>$H$162*N152/$H$152</f>
        <v>0</v>
      </c>
      <c r="O162" s="196"/>
      <c r="P162" s="196">
        <f>$H$162*P152/$H$152</f>
        <v>0</v>
      </c>
      <c r="Q162" s="196"/>
      <c r="R162" s="196">
        <f>$H$162*R152/$H$152</f>
        <v>0</v>
      </c>
      <c r="S162" s="196"/>
      <c r="T162" s="196">
        <f>$H$162*T152/$H$152</f>
        <v>0</v>
      </c>
      <c r="U162" s="196"/>
      <c r="V162" s="196">
        <f t="shared" ref="V162:W162" si="55">$H$162*V152/$H$152</f>
        <v>0</v>
      </c>
      <c r="W162" s="196">
        <f t="shared" si="55"/>
        <v>0</v>
      </c>
      <c r="X162" s="196"/>
      <c r="Y162" s="196">
        <f t="shared" ref="Y162:Z162" si="56">$H$162*Y152/$H$152</f>
        <v>0</v>
      </c>
      <c r="Z162" s="197">
        <f t="shared" si="56"/>
        <v>0</v>
      </c>
    </row>
    <row r="163" spans="1:26" x14ac:dyDescent="0.25">
      <c r="A163" s="77"/>
      <c r="B163" s="77"/>
      <c r="C163" s="88" t="s">
        <v>422</v>
      </c>
      <c r="D163" s="89">
        <v>0.2</v>
      </c>
      <c r="E163" s="263"/>
      <c r="F163" s="90"/>
      <c r="G163" s="90"/>
      <c r="H163" s="356">
        <f>H158*D163</f>
        <v>113444.8434</v>
      </c>
      <c r="I163" s="261">
        <f>I158*D163</f>
        <v>116405.75065</v>
      </c>
      <c r="J163" s="91"/>
      <c r="K163" s="91"/>
      <c r="M163" s="91"/>
      <c r="N163" s="77"/>
      <c r="O163" s="77"/>
      <c r="P163" s="77"/>
      <c r="Q163" s="77"/>
      <c r="R163" s="77"/>
    </row>
    <row r="164" spans="1:26" ht="15.75" thickBot="1" x14ac:dyDescent="0.3">
      <c r="C164" s="92" t="s">
        <v>434</v>
      </c>
      <c r="D164" s="93"/>
      <c r="E164" s="93"/>
      <c r="F164" s="94"/>
      <c r="G164" s="94"/>
      <c r="H164" s="194">
        <f>SUM(H158,H163)</f>
        <v>680669.06039999996</v>
      </c>
      <c r="I164" s="262">
        <f>SUM(I158,I163)</f>
        <v>698434.50389999989</v>
      </c>
      <c r="J164" s="91"/>
      <c r="K164" s="91"/>
      <c r="M164" s="91"/>
      <c r="N164" s="77"/>
      <c r="O164" s="77"/>
      <c r="P164" s="77"/>
      <c r="Q164" s="77"/>
      <c r="R164" s="77"/>
    </row>
    <row r="165" spans="1:26" x14ac:dyDescent="0.25">
      <c r="F165" s="91"/>
      <c r="G165" s="91"/>
      <c r="J165" s="91"/>
      <c r="K165" s="91"/>
      <c r="M165" s="91"/>
      <c r="N165" s="77"/>
      <c r="O165" s="77"/>
      <c r="P165" s="77"/>
      <c r="Q165" s="77"/>
      <c r="R165" s="77"/>
    </row>
    <row r="166" spans="1:26" x14ac:dyDescent="0.25">
      <c r="F166" s="91"/>
      <c r="G166" s="91"/>
      <c r="J166" s="91"/>
      <c r="K166" s="91"/>
      <c r="M166" s="91"/>
      <c r="N166" s="77"/>
      <c r="O166" s="77"/>
      <c r="P166" s="77"/>
      <c r="Q166" s="77"/>
      <c r="R166" s="77"/>
    </row>
    <row r="167" spans="1:26" x14ac:dyDescent="0.25">
      <c r="F167" s="91"/>
      <c r="G167" s="91"/>
      <c r="H167" s="95"/>
      <c r="I167" s="95"/>
      <c r="J167" s="91"/>
      <c r="K167" s="91"/>
      <c r="M167" s="91"/>
      <c r="N167" s="77"/>
      <c r="O167" s="77"/>
      <c r="P167" s="77"/>
      <c r="Q167" s="77"/>
      <c r="R167" s="77"/>
    </row>
    <row r="168" spans="1:26" x14ac:dyDescent="0.25">
      <c r="F168" s="91"/>
      <c r="G168" s="91"/>
      <c r="J168" s="91"/>
      <c r="K168" s="91"/>
      <c r="M168" s="91"/>
      <c r="N168" s="77"/>
      <c r="O168" s="77"/>
      <c r="P168" s="77"/>
      <c r="Q168" s="77"/>
      <c r="R168" s="77"/>
    </row>
    <row r="169" spans="1:26" x14ac:dyDescent="0.25">
      <c r="F169" s="91"/>
      <c r="G169" s="91"/>
      <c r="J169" s="91"/>
      <c r="K169" s="91"/>
      <c r="M169" s="91"/>
      <c r="N169" s="77"/>
      <c r="O169" s="77"/>
      <c r="P169" s="77"/>
      <c r="Q169" s="77"/>
      <c r="R169" s="77"/>
    </row>
    <row r="170" spans="1:26" x14ac:dyDescent="0.25">
      <c r="F170" s="91"/>
      <c r="G170" s="91"/>
      <c r="J170" s="91"/>
      <c r="K170" s="91"/>
      <c r="M170" s="91"/>
      <c r="N170" s="77"/>
      <c r="O170" s="77"/>
      <c r="P170" s="77"/>
      <c r="Q170" s="77"/>
      <c r="R170" s="77"/>
    </row>
    <row r="171" spans="1:26" x14ac:dyDescent="0.25">
      <c r="F171" s="91"/>
      <c r="G171" s="91"/>
      <c r="J171" s="91"/>
      <c r="K171" s="91"/>
      <c r="M171" s="91"/>
      <c r="N171" s="77"/>
      <c r="O171" s="77"/>
      <c r="P171" s="77"/>
      <c r="Q171" s="77"/>
      <c r="R171" s="77"/>
    </row>
    <row r="172" spans="1:26" x14ac:dyDescent="0.25">
      <c r="F172" s="91"/>
      <c r="G172" s="91"/>
      <c r="J172" s="91"/>
      <c r="K172" s="91"/>
      <c r="M172" s="91"/>
    </row>
    <row r="194" spans="13:13" x14ac:dyDescent="0.25">
      <c r="M194" s="81"/>
    </row>
  </sheetData>
  <mergeCells count="3">
    <mergeCell ref="C4:K4"/>
    <mergeCell ref="M4:R4"/>
    <mergeCell ref="AD4:AJ4"/>
  </mergeCells>
  <conditionalFormatting sqref="AD7:AE7">
    <cfRule type="expression" dxfId="3" priority="1">
      <formula>AND($CM7&lt;&gt;"",$CV7="")</formula>
    </cfRule>
    <cfRule type="expression" dxfId="2" priority="2">
      <formula>$CM7&lt;&gt;""</formula>
    </cfRule>
  </conditionalFormatting>
  <conditionalFormatting sqref="AF7:AJ7 AD8:AJ10">
    <cfRule type="expression" dxfId="1" priority="5">
      <formula>AND($CQ7&lt;&gt;"",$CZ7="")</formula>
    </cfRule>
    <cfRule type="expression" dxfId="0" priority="6">
      <formula>$CQ7&lt;&gt;""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5F25KTUSNP4X-205032580-159195</_dlc_DocId>
    <_dlc_DocIdUrl xmlns="d65e48b5-f38d-431e-9b4f-47403bf4583f">
      <Url>https://rkas.sharepoint.com/Kliendisuhted/_layouts/15/DocIdRedir.aspx?ID=5F25KTUSNP4X-205032580-159195</Url>
      <Description>5F25KTUSNP4X-205032580-159195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E4FA77-257B-4A9C-A119-D9F9C68C352F}">
  <ds:schemaRefs>
    <ds:schemaRef ds:uri="4295b89e-2911-42f0-a767-8ca596d6842f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d65e48b5-f38d-431e-9b4f-47403bf4583f"/>
    <ds:schemaRef ds:uri="a4634551-c501-4e5e-ac96-dde1e0c9b25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7D9678-CB62-4022-B69C-094F2D0703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C0BCB7-FDC3-466E-BA92-2705953F49BF}"/>
</file>

<file path=customXml/itemProps4.xml><?xml version="1.0" encoding="utf-8"?>
<ds:datastoreItem xmlns:ds="http://schemas.openxmlformats.org/officeDocument/2006/customXml" ds:itemID="{3F105B4D-25F2-4EEE-B7AA-EB6B4240AA9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6.1. Lisa 1 Parendustööd</vt:lpstr>
      <vt:lpstr>Lisa 6.1. Lisa 2 Sisustus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</dc:creator>
  <cp:keywords/>
  <dc:description/>
  <cp:lastModifiedBy>Henri Telk</cp:lastModifiedBy>
  <cp:revision/>
  <dcterms:created xsi:type="dcterms:W3CDTF">2011-09-27T10:48:38Z</dcterms:created>
  <dcterms:modified xsi:type="dcterms:W3CDTF">2024-02-08T12:57:32Z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b0d72dfb-7e50-48b9-b81e-e745abe259df</vt:lpwstr>
  </property>
</Properties>
</file>